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LAN ANH\3.NAM 2023\4.CHE DO CHINH SACH\1.CHEDOCHINHSACH_KY1_NAM2023\SINH VIEN KIEM DO\"/>
    </mc:Choice>
  </mc:AlternateContent>
  <xr:revisionPtr revIDLastSave="0" documentId="13_ncr:1_{5A9A1B1A-D522-46FB-B8F2-8C242F2B401A}" xr6:coauthVersionLast="47" xr6:coauthVersionMax="47" xr10:uidLastSave="{00000000-0000-0000-0000-000000000000}"/>
  <bookViews>
    <workbookView xWindow="-120" yWindow="-120" windowWidth="20730" windowHeight="11160" tabRatio="856" xr2:uid="{00000000-000D-0000-FFFF-FFFF00000000}"/>
  </bookViews>
  <sheets>
    <sheet name="KY1_2023_NĐ81" sheetId="62" r:id="rId1"/>
    <sheet name="TT_NĐ81" sheetId="31" r:id="rId2"/>
  </sheets>
  <externalReferences>
    <externalReference r:id="rId3"/>
  </externalReferences>
  <definedNames>
    <definedName name="_xlnm._FilterDatabase" localSheetId="0" hidden="1">KY1_2023_NĐ81!$A$7:$P$131</definedName>
    <definedName name="_xlnm.Print_Area" localSheetId="0">KY1_2023_NĐ81!$A$1:$P$140</definedName>
    <definedName name="_xlnm.Print_Area" localSheetId="1">TT_NĐ81!$A$1:$M$27</definedName>
    <definedName name="_xlnm.Print_Titles" localSheetId="0">KY1_2023_NĐ81!$7:$7</definedName>
  </definedNames>
  <calcPr calcId="181029"/>
</workbook>
</file>

<file path=xl/calcChain.xml><?xml version="1.0" encoding="utf-8"?>
<calcChain xmlns="http://schemas.openxmlformats.org/spreadsheetml/2006/main">
  <c r="K10" i="31" l="1"/>
  <c r="J128" i="62"/>
  <c r="J122" i="62"/>
  <c r="J121" i="62"/>
  <c r="J113" i="62"/>
  <c r="J112" i="62"/>
  <c r="J111" i="62"/>
  <c r="J105" i="62"/>
  <c r="J104" i="62"/>
  <c r="J95" i="62"/>
  <c r="J94" i="62"/>
  <c r="J93" i="62"/>
  <c r="J92" i="62"/>
  <c r="J91" i="62"/>
  <c r="J90" i="62"/>
  <c r="J89" i="62"/>
  <c r="J88" i="62"/>
  <c r="J87" i="62"/>
  <c r="J86" i="62"/>
  <c r="J66" i="62"/>
  <c r="J65" i="62"/>
  <c r="J64" i="62"/>
  <c r="J63" i="62"/>
  <c r="J57" i="62"/>
  <c r="J56" i="62"/>
  <c r="J55" i="62"/>
  <c r="J54" i="62"/>
  <c r="J53" i="62"/>
  <c r="J52" i="62"/>
  <c r="J51" i="62"/>
  <c r="J50" i="62"/>
  <c r="J49" i="62"/>
  <c r="J48" i="62"/>
  <c r="J47" i="62"/>
  <c r="J33" i="62"/>
  <c r="J26" i="62"/>
  <c r="J19" i="62"/>
  <c r="J10" i="62"/>
  <c r="J9" i="62"/>
  <c r="K128" i="62"/>
  <c r="K127" i="62"/>
  <c r="K126" i="62"/>
  <c r="K125" i="62"/>
  <c r="K124" i="62"/>
  <c r="K123" i="62"/>
  <c r="K122" i="62"/>
  <c r="K121" i="62"/>
  <c r="K120" i="62"/>
  <c r="K119" i="62"/>
  <c r="K118" i="62"/>
  <c r="K117" i="62"/>
  <c r="K114" i="62"/>
  <c r="K113" i="62"/>
  <c r="K112" i="62"/>
  <c r="K111" i="62"/>
  <c r="K110" i="62"/>
  <c r="K109" i="62"/>
  <c r="K108" i="62"/>
  <c r="K105" i="62"/>
  <c r="K104" i="62"/>
  <c r="K101" i="62"/>
  <c r="K100" i="62"/>
  <c r="K99" i="62"/>
  <c r="K98" i="62"/>
  <c r="K95" i="62"/>
  <c r="K94" i="62"/>
  <c r="K93" i="62"/>
  <c r="K92" i="62"/>
  <c r="K91" i="62"/>
  <c r="K90" i="62"/>
  <c r="K89" i="62"/>
  <c r="K88" i="62"/>
  <c r="K87" i="62"/>
  <c r="K86" i="62"/>
  <c r="K85" i="62"/>
  <c r="K84" i="62"/>
  <c r="K83" i="62"/>
  <c r="K82" i="62"/>
  <c r="K81" i="62"/>
  <c r="K80" i="62"/>
  <c r="K79" i="62"/>
  <c r="K78" i="62"/>
  <c r="K77" i="62"/>
  <c r="K76" i="62"/>
  <c r="K69" i="62"/>
  <c r="K68" i="62"/>
  <c r="K67" i="62"/>
  <c r="K66" i="62"/>
  <c r="K65" i="62"/>
  <c r="K64" i="62"/>
  <c r="K63" i="62"/>
  <c r="K62" i="62"/>
  <c r="K61" i="62"/>
  <c r="K60" i="62"/>
  <c r="K59" i="62"/>
  <c r="K58" i="62"/>
  <c r="K57" i="62"/>
  <c r="K56" i="62"/>
  <c r="K55" i="62"/>
  <c r="K54" i="62"/>
  <c r="K53" i="62"/>
  <c r="K52" i="62"/>
  <c r="K51" i="62"/>
  <c r="K50" i="62"/>
  <c r="K49" i="62"/>
  <c r="K48" i="62"/>
  <c r="K47" i="62"/>
  <c r="K46" i="62"/>
  <c r="K45" i="62"/>
  <c r="K44" i="62"/>
  <c r="K43" i="62"/>
  <c r="K42" i="62"/>
  <c r="K41" i="62"/>
  <c r="K40" i="62"/>
  <c r="K39" i="62"/>
  <c r="K38" i="62"/>
  <c r="K37" i="62"/>
  <c r="K36" i="62"/>
  <c r="K29" i="62"/>
  <c r="K28" i="62"/>
  <c r="K27" i="62"/>
  <c r="K26" i="62"/>
  <c r="K25" i="62"/>
  <c r="K24" i="62"/>
  <c r="K12" i="62"/>
  <c r="K11" i="62"/>
  <c r="K10" i="62"/>
  <c r="K9" i="62"/>
  <c r="K73" i="62"/>
  <c r="K72" i="62"/>
  <c r="K33" i="62"/>
  <c r="K32" i="62"/>
  <c r="K21" i="62"/>
  <c r="K20" i="62"/>
  <c r="K19" i="62"/>
  <c r="K18" i="62"/>
  <c r="K17" i="62"/>
  <c r="K16" i="62"/>
  <c r="K15" i="62"/>
  <c r="J127" i="62"/>
  <c r="J126" i="62"/>
  <c r="J125" i="62"/>
  <c r="J124" i="62"/>
  <c r="J123" i="62"/>
  <c r="J120" i="62"/>
  <c r="J119" i="62"/>
  <c r="J118" i="62"/>
  <c r="J117" i="62"/>
  <c r="J114" i="62"/>
  <c r="J110" i="62"/>
  <c r="J109" i="62"/>
  <c r="J108" i="62"/>
  <c r="J101" i="62"/>
  <c r="J100" i="62"/>
  <c r="J99" i="62"/>
  <c r="J98" i="62"/>
  <c r="J85" i="62"/>
  <c r="J84" i="62"/>
  <c r="J83" i="62"/>
  <c r="J82" i="62"/>
  <c r="J81" i="62"/>
  <c r="J80" i="62"/>
  <c r="J79" i="62"/>
  <c r="J78" i="62"/>
  <c r="J77" i="62"/>
  <c r="J76" i="62"/>
  <c r="J73" i="62"/>
  <c r="J72" i="62"/>
  <c r="J69" i="62"/>
  <c r="J68" i="62"/>
  <c r="J67" i="62"/>
  <c r="J62" i="62"/>
  <c r="J61" i="62"/>
  <c r="J60" i="62"/>
  <c r="J59" i="62"/>
  <c r="J58" i="62"/>
  <c r="J46" i="62"/>
  <c r="J45" i="62"/>
  <c r="J44" i="62"/>
  <c r="J43" i="62"/>
  <c r="J42" i="62"/>
  <c r="J41" i="62"/>
  <c r="J40" i="62"/>
  <c r="J39" i="62"/>
  <c r="J38" i="62"/>
  <c r="J37" i="62"/>
  <c r="J36" i="62"/>
  <c r="J32" i="62"/>
  <c r="J29" i="62"/>
  <c r="J28" i="62"/>
  <c r="J27" i="62"/>
  <c r="J25" i="62"/>
  <c r="J24" i="62"/>
  <c r="J21" i="62"/>
  <c r="J20" i="62"/>
  <c r="J18" i="62"/>
  <c r="J17" i="62"/>
  <c r="J16" i="62"/>
  <c r="J15" i="62"/>
  <c r="J12" i="62"/>
  <c r="J11" i="62"/>
  <c r="K106" i="62" l="1"/>
  <c r="L106" i="62"/>
  <c r="K34" i="62"/>
  <c r="F10" i="31"/>
  <c r="D10" i="31"/>
  <c r="D11" i="31"/>
  <c r="H9" i="31"/>
  <c r="F9" i="31"/>
  <c r="D9" i="31"/>
  <c r="H8" i="31"/>
  <c r="F8" i="31"/>
  <c r="D8" i="31"/>
  <c r="J9" i="31"/>
  <c r="E9" i="31"/>
  <c r="J8" i="31"/>
  <c r="I8" i="31"/>
  <c r="E8" i="31"/>
  <c r="G8" i="31" s="1"/>
  <c r="J34" i="62" l="1"/>
  <c r="J22" i="62"/>
  <c r="J102" i="62"/>
  <c r="J106" i="62"/>
  <c r="J70" i="62"/>
  <c r="J96" i="62"/>
  <c r="J30" i="62"/>
  <c r="J74" i="62"/>
  <c r="J115" i="62"/>
  <c r="J129" i="62"/>
  <c r="I9" i="31"/>
  <c r="K8" i="31"/>
  <c r="G9" i="31"/>
  <c r="A16" i="62"/>
  <c r="A17" i="62" s="1"/>
  <c r="A18" i="62" s="1"/>
  <c r="A19" i="62" s="1"/>
  <c r="A20" i="62" s="1"/>
  <c r="A21" i="62" s="1"/>
  <c r="A10" i="62"/>
  <c r="A11" i="62" s="1"/>
  <c r="A12" i="62" s="1"/>
  <c r="A105" i="62"/>
  <c r="D106" i="62" s="1"/>
  <c r="J13" i="62"/>
  <c r="J130" i="62" l="1"/>
  <c r="K9" i="31"/>
  <c r="L100" i="62"/>
  <c r="L38" i="62"/>
  <c r="L19" i="62"/>
  <c r="A109" i="62" l="1"/>
  <c r="A99" i="62"/>
  <c r="E125" i="62"/>
  <c r="E124" i="62"/>
  <c r="E123" i="62"/>
  <c r="E119" i="62"/>
  <c r="E118" i="62"/>
  <c r="E117" i="62"/>
  <c r="A118" i="62"/>
  <c r="A119" i="62" s="1"/>
  <c r="A120" i="62" s="1"/>
  <c r="A121" i="62" s="1"/>
  <c r="A122" i="62" s="1"/>
  <c r="A123" i="62" s="1"/>
  <c r="A124" i="62" s="1"/>
  <c r="A125" i="62" s="1"/>
  <c r="A126" i="62" s="1"/>
  <c r="A127" i="62" s="1"/>
  <c r="A128" i="62" s="1"/>
  <c r="D129" i="62" s="1"/>
  <c r="E99" i="62"/>
  <c r="K102" i="62"/>
  <c r="E98" i="62"/>
  <c r="E79" i="62"/>
  <c r="E78" i="62"/>
  <c r="E77" i="62"/>
  <c r="E76" i="62"/>
  <c r="K74" i="62"/>
  <c r="E73" i="62"/>
  <c r="E72" i="62"/>
  <c r="E68" i="62"/>
  <c r="E67" i="62"/>
  <c r="E61" i="62"/>
  <c r="E60" i="62"/>
  <c r="E59" i="62"/>
  <c r="E58" i="62"/>
  <c r="E40" i="62"/>
  <c r="E37" i="62"/>
  <c r="E36" i="62"/>
  <c r="A33" i="62"/>
  <c r="D34" i="62" s="1"/>
  <c r="E32" i="62"/>
  <c r="E29" i="62"/>
  <c r="E24" i="62"/>
  <c r="A25" i="62"/>
  <c r="A26" i="62" s="1"/>
  <c r="A27" i="62" s="1"/>
  <c r="A28" i="62" s="1"/>
  <c r="E21" i="62"/>
  <c r="E18" i="62"/>
  <c r="E17" i="62"/>
  <c r="E16" i="62"/>
  <c r="E15" i="62"/>
  <c r="E11" i="62"/>
  <c r="D13" i="62"/>
  <c r="H18" i="31"/>
  <c r="F18" i="31"/>
  <c r="D18" i="31"/>
  <c r="K22" i="62" l="1"/>
  <c r="K13" i="62"/>
  <c r="K96" i="62"/>
  <c r="K129" i="62"/>
  <c r="K70" i="62"/>
  <c r="K115" i="62"/>
  <c r="K30" i="62"/>
  <c r="A110" i="62"/>
  <c r="A111" i="62" s="1"/>
  <c r="A112" i="62" s="1"/>
  <c r="A113" i="62" s="1"/>
  <c r="A114" i="62" s="1"/>
  <c r="D115" i="62" s="1"/>
  <c r="A100" i="62"/>
  <c r="A101" i="62" s="1"/>
  <c r="D102" i="62" s="1"/>
  <c r="L126" i="62"/>
  <c r="L120" i="62"/>
  <c r="L110" i="62"/>
  <c r="L80" i="62"/>
  <c r="L82" i="62"/>
  <c r="L84" i="62"/>
  <c r="L45" i="62"/>
  <c r="D22" i="62"/>
  <c r="L78" i="62"/>
  <c r="L98" i="62"/>
  <c r="L37" i="62"/>
  <c r="L11" i="62"/>
  <c r="A29" i="62"/>
  <c r="D30" i="62" s="1"/>
  <c r="L46" i="62"/>
  <c r="L24" i="62"/>
  <c r="L28" i="62"/>
  <c r="L36" i="62"/>
  <c r="L40" i="62"/>
  <c r="L20" i="62"/>
  <c r="L27" i="62"/>
  <c r="L43" i="62"/>
  <c r="L61" i="62"/>
  <c r="L76" i="62"/>
  <c r="L16" i="62"/>
  <c r="L41" i="62"/>
  <c r="L59" i="62"/>
  <c r="L109" i="62"/>
  <c r="L77" i="62"/>
  <c r="L117" i="62"/>
  <c r="L15" i="62"/>
  <c r="L124" i="62"/>
  <c r="L18" i="62"/>
  <c r="L17" i="62"/>
  <c r="L25" i="62"/>
  <c r="L29" i="62"/>
  <c r="L42" i="62"/>
  <c r="L44" i="62"/>
  <c r="L60" i="62"/>
  <c r="L67" i="62"/>
  <c r="L72" i="62"/>
  <c r="L119" i="62"/>
  <c r="L123" i="62"/>
  <c r="L39" i="62"/>
  <c r="L58" i="62"/>
  <c r="L62" i="62"/>
  <c r="L69" i="62"/>
  <c r="L101" i="62"/>
  <c r="L118" i="62"/>
  <c r="L12" i="62"/>
  <c r="L21" i="62"/>
  <c r="L79" i="62"/>
  <c r="L81" i="62"/>
  <c r="L83" i="62"/>
  <c r="L85" i="62"/>
  <c r="L114" i="62"/>
  <c r="L68" i="62"/>
  <c r="L99" i="62"/>
  <c r="L125" i="62"/>
  <c r="L127" i="62"/>
  <c r="L32" i="62"/>
  <c r="L34" i="62" s="1"/>
  <c r="L73" i="62"/>
  <c r="L108" i="62"/>
  <c r="C17" i="31"/>
  <c r="E17" i="31" s="1"/>
  <c r="G17" i="31" s="1"/>
  <c r="J17" i="31"/>
  <c r="C16" i="31"/>
  <c r="E16" i="31" s="1"/>
  <c r="G16" i="31" s="1"/>
  <c r="K130" i="62" l="1"/>
  <c r="L96" i="62"/>
  <c r="L74" i="62"/>
  <c r="L13" i="62"/>
  <c r="L115" i="62"/>
  <c r="L22" i="62"/>
  <c r="L102" i="62"/>
  <c r="L30" i="62"/>
  <c r="L129" i="62"/>
  <c r="L70" i="62"/>
  <c r="I16" i="31"/>
  <c r="I17" i="31"/>
  <c r="K17" i="31"/>
  <c r="L130" i="62" l="1"/>
  <c r="E10" i="31" l="1"/>
  <c r="G10" i="31" l="1"/>
  <c r="I10" i="31"/>
  <c r="F11" i="31"/>
  <c r="H11" i="31"/>
  <c r="J10" i="31"/>
  <c r="A9" i="31" l="1"/>
  <c r="A10" i="31" s="1"/>
  <c r="K11" i="31" l="1"/>
  <c r="J16" i="31" l="1"/>
  <c r="J18" i="31" s="1"/>
  <c r="A16" i="31" l="1"/>
  <c r="J11" i="31"/>
  <c r="K16" i="31" l="1"/>
  <c r="K18" i="31" s="1"/>
  <c r="L11" i="31" l="1"/>
  <c r="M11" i="31" s="1"/>
  <c r="A37" i="62" l="1"/>
  <c r="A77" i="62" s="1"/>
  <c r="A78" i="62" s="1"/>
  <c r="A79" i="62" s="1"/>
  <c r="A80" i="62" s="1"/>
  <c r="A81" i="62" s="1"/>
  <c r="A82" i="62" s="1"/>
  <c r="A83" i="62" s="1"/>
  <c r="A84" i="62" s="1"/>
  <c r="A85" i="62" s="1"/>
  <c r="A86" i="62" s="1"/>
  <c r="A87" i="62" s="1"/>
  <c r="A88" i="62" s="1"/>
  <c r="A89" i="62" s="1"/>
  <c r="A90" i="62" s="1"/>
  <c r="A91" i="62" s="1"/>
  <c r="A92" i="62" s="1"/>
  <c r="A93" i="62" s="1"/>
  <c r="A94" i="62" s="1"/>
  <c r="A95" i="62" s="1"/>
  <c r="D96" i="62" s="1"/>
  <c r="A73" i="62"/>
  <c r="D74" i="62" s="1"/>
  <c r="A38" i="62" l="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D70" i="62" s="1"/>
  <c r="D130" i="62" s="1"/>
</calcChain>
</file>

<file path=xl/sharedStrings.xml><?xml version="1.0" encoding="utf-8"?>
<sst xmlns="http://schemas.openxmlformats.org/spreadsheetml/2006/main" count="1105" uniqueCount="518">
  <si>
    <t>BỘ TÀI CHÍNH</t>
  </si>
  <si>
    <t>Stt</t>
  </si>
  <si>
    <t>MSSV</t>
  </si>
  <si>
    <t>Họ</t>
  </si>
  <si>
    <t>Tên</t>
  </si>
  <si>
    <t>Lớp</t>
  </si>
  <si>
    <t>NGƯỜI LẬP</t>
  </si>
  <si>
    <t>Ngày sinh</t>
  </si>
  <si>
    <t>Đối tượng được miễn, giảm</t>
  </si>
  <si>
    <t>I</t>
  </si>
  <si>
    <t>Con thương, bệnh binh</t>
  </si>
  <si>
    <t>Trang</t>
  </si>
  <si>
    <t>Tâm</t>
  </si>
  <si>
    <t>Nguyễn Thúy</t>
  </si>
  <si>
    <t>Vân</t>
  </si>
  <si>
    <t>Linh</t>
  </si>
  <si>
    <t>Cộng:</t>
  </si>
  <si>
    <t xml:space="preserve"> sinh viên</t>
  </si>
  <si>
    <t>II</t>
  </si>
  <si>
    <t>Anh</t>
  </si>
  <si>
    <t>Ngọc</t>
  </si>
  <si>
    <t>III</t>
  </si>
  <si>
    <t>Thảo</t>
  </si>
  <si>
    <t>IV</t>
  </si>
  <si>
    <t>V</t>
  </si>
  <si>
    <t>Thương</t>
  </si>
  <si>
    <t>VI</t>
  </si>
  <si>
    <t>VII</t>
  </si>
  <si>
    <t>VIII</t>
  </si>
  <si>
    <t>IX</t>
  </si>
  <si>
    <t>Người dân tộc, hộ cận nghèo</t>
  </si>
  <si>
    <t>Người dân tộc, hộ nghèo</t>
  </si>
  <si>
    <t>Uyên</t>
  </si>
  <si>
    <t>Hạnh</t>
  </si>
  <si>
    <t>Nhi</t>
  </si>
  <si>
    <t>Hiền</t>
  </si>
  <si>
    <t xml:space="preserve">Thái T. Lan Anh </t>
  </si>
  <si>
    <t>Vy</t>
  </si>
  <si>
    <t>Sơn</t>
  </si>
  <si>
    <t>Nguyễn Thị Thu</t>
  </si>
  <si>
    <t>Xuân</t>
  </si>
  <si>
    <t>Giang</t>
  </si>
  <si>
    <t>X</t>
  </si>
  <si>
    <t>MIỄN 100%</t>
  </si>
  <si>
    <t>GIẢM 70%</t>
  </si>
  <si>
    <t>GIẢM 50%</t>
  </si>
  <si>
    <t>STT</t>
  </si>
  <si>
    <t xml:space="preserve">Tổng cộng </t>
  </si>
  <si>
    <t>Số tiền miễn, giảm(đ)</t>
  </si>
  <si>
    <t>Thư</t>
  </si>
  <si>
    <t>Con CBCNVC bị tai nạn lao động, mắc bệnh NN</t>
  </si>
  <si>
    <t xml:space="preserve">Nguyễn Thị </t>
  </si>
  <si>
    <t>Long</t>
  </si>
  <si>
    <t>Bích</t>
  </si>
  <si>
    <t>Phúc</t>
  </si>
  <si>
    <t>Kiều</t>
  </si>
  <si>
    <t>Nguyễn Thị Mỹ</t>
  </si>
  <si>
    <t>CỘNG HÒA XÃ HỘI CHỦ NGHĨA VIỆT NAM</t>
  </si>
  <si>
    <t>Độc lập - Tự do - Hạnh phúc</t>
  </si>
  <si>
    <t>Khóa học</t>
  </si>
  <si>
    <t>Mức miễn (đ)</t>
  </si>
  <si>
    <t>Mức giảm (đ)</t>
  </si>
  <si>
    <t>Mức học phí 1 năm học</t>
  </si>
  <si>
    <t xml:space="preserve">     TP. KẾ HOẠCH - TÀI CHÍNH</t>
  </si>
  <si>
    <t>TP. CÔNG TÁC SINH VIÊN</t>
  </si>
  <si>
    <t>ThS. Nguyễn Thanh Hải</t>
  </si>
  <si>
    <t>Thúy</t>
  </si>
  <si>
    <t>Đinh Ngọc</t>
  </si>
  <si>
    <t>XI</t>
  </si>
  <si>
    <t>Nương</t>
  </si>
  <si>
    <t>Ngân</t>
  </si>
  <si>
    <t>Như</t>
  </si>
  <si>
    <t>Nguyệt</t>
  </si>
  <si>
    <t>Nguyễn Thị Lan</t>
  </si>
  <si>
    <t>Số tiền miễn, giảm (đ)_số chênh lệch HP Nhà trường hỗ trợ</t>
  </si>
  <si>
    <t>Khoa Du lịch</t>
  </si>
  <si>
    <t>Khoa Kế toán - Kiểm toán</t>
  </si>
  <si>
    <t>Khoa Marketing</t>
  </si>
  <si>
    <t>Khoa Ngoại ngữ</t>
  </si>
  <si>
    <t>Khoa Quản trị kinh doanh</t>
  </si>
  <si>
    <t>Khoa Tài chính - Ngân hàng</t>
  </si>
  <si>
    <t>Khoa Thẩm định giá - Kinh doanh bất động sản</t>
  </si>
  <si>
    <t>Khoa Kinh tế - Luật</t>
  </si>
  <si>
    <t>Khoa Thuế - Hải quan</t>
  </si>
  <si>
    <t>Khoa Công nghệ thông tin</t>
  </si>
  <si>
    <t>Tổng số tiền được miễn, giảm(đ)</t>
  </si>
  <si>
    <t>2021000441</t>
  </si>
  <si>
    <t xml:space="preserve">Trần Thanh </t>
  </si>
  <si>
    <t>2021005859</t>
  </si>
  <si>
    <t>20D</t>
  </si>
  <si>
    <t>Tỷ lệ miễn giảm</t>
  </si>
  <si>
    <t>Số TK
 Ngân hàng</t>
  </si>
  <si>
    <t>2021010278</t>
  </si>
  <si>
    <t>Đặng Phương</t>
  </si>
  <si>
    <t>20DKS03</t>
  </si>
  <si>
    <t>2021010383</t>
  </si>
  <si>
    <t>Hương</t>
  </si>
  <si>
    <t>2021010861</t>
  </si>
  <si>
    <t>20DQN02</t>
  </si>
  <si>
    <t>2021010741</t>
  </si>
  <si>
    <t>Trần Hoàng Minh</t>
  </si>
  <si>
    <t>2021009966</t>
  </si>
  <si>
    <t>Chương Ngọc</t>
  </si>
  <si>
    <t>Diệp</t>
  </si>
  <si>
    <t>CLC_20DKT03</t>
  </si>
  <si>
    <t>2021002685</t>
  </si>
  <si>
    <t>Vũ Lê Phương</t>
  </si>
  <si>
    <t>20DEM01</t>
  </si>
  <si>
    <t>2021000640</t>
  </si>
  <si>
    <t>My</t>
  </si>
  <si>
    <t>2021010405</t>
  </si>
  <si>
    <t>Nguyễn Thị Thanh</t>
  </si>
  <si>
    <t>Nhàn</t>
  </si>
  <si>
    <t>CLC_20DMA10</t>
  </si>
  <si>
    <t>2021008244</t>
  </si>
  <si>
    <t>Nguyễn Thị Ngọc</t>
  </si>
  <si>
    <t>Dung</t>
  </si>
  <si>
    <t>2021008364</t>
  </si>
  <si>
    <t>Cao Minh</t>
  </si>
  <si>
    <t>Toàn</t>
  </si>
  <si>
    <t>CLC_20DMA09</t>
  </si>
  <si>
    <t>2021007674</t>
  </si>
  <si>
    <t>Nguyễn Thị Bích</t>
  </si>
  <si>
    <t>20DTA03</t>
  </si>
  <si>
    <t>2021003507</t>
  </si>
  <si>
    <t>Lỷ Thu</t>
  </si>
  <si>
    <t>2021007983</t>
  </si>
  <si>
    <t>Nguyễn Hồng Bảo</t>
  </si>
  <si>
    <t>Trân</t>
  </si>
  <si>
    <t>2021009424</t>
  </si>
  <si>
    <t>Bùi Ngọc Quỳnh</t>
  </si>
  <si>
    <t>2021004455</t>
  </si>
  <si>
    <t>Trương Ngọc Thu</t>
  </si>
  <si>
    <t>CLC_20DTM04</t>
  </si>
  <si>
    <t>2021008874</t>
  </si>
  <si>
    <t>Hoa</t>
  </si>
  <si>
    <t>2021010482</t>
  </si>
  <si>
    <t>Kim Thị Thanh</t>
  </si>
  <si>
    <t>2021000571</t>
  </si>
  <si>
    <t>Nông Thành</t>
  </si>
  <si>
    <t>2021000658</t>
  </si>
  <si>
    <t>Tăng Thị Quỳnh</t>
  </si>
  <si>
    <t>2021003828</t>
  </si>
  <si>
    <t>K Thị Thương</t>
  </si>
  <si>
    <t>2021000583</t>
  </si>
  <si>
    <t>Lý Gia</t>
  </si>
  <si>
    <t>Hân</t>
  </si>
  <si>
    <t>2021000575</t>
  </si>
  <si>
    <t>Trương Thị</t>
  </si>
  <si>
    <t>2021000395</t>
  </si>
  <si>
    <t>Châu Ngọc</t>
  </si>
  <si>
    <t>20DTA01</t>
  </si>
  <si>
    <t>2021009502</t>
  </si>
  <si>
    <t>Nguyễn Hoài</t>
  </si>
  <si>
    <t>2021004183</t>
  </si>
  <si>
    <t>Sơn Minh</t>
  </si>
  <si>
    <t>2021004363</t>
  </si>
  <si>
    <t>Say Băng</t>
  </si>
  <si>
    <t>2021010868</t>
  </si>
  <si>
    <t>Huỳnh Thiên</t>
  </si>
  <si>
    <t>TRƯỜNG ĐẠI HỌC TÀI CHÍNH - MARKETING</t>
  </si>
  <si>
    <t>Lê Thị Hoàng</t>
  </si>
  <si>
    <t xml:space="preserve">Sinh viên khuyết tật </t>
  </si>
  <si>
    <t>20DQT5</t>
  </si>
  <si>
    <t>20DQH1</t>
  </si>
  <si>
    <t>20DQH2</t>
  </si>
  <si>
    <t>2021000741</t>
  </si>
  <si>
    <t>Lê Ngân</t>
  </si>
  <si>
    <t>20DKQ1</t>
  </si>
  <si>
    <t>2021001165</t>
  </si>
  <si>
    <t>Trần Mỹ</t>
  </si>
  <si>
    <t>20DQN01</t>
  </si>
  <si>
    <t>2021003242</t>
  </si>
  <si>
    <t>Nguyễn Thuận</t>
  </si>
  <si>
    <t>Hải</t>
  </si>
  <si>
    <t>20DQT2</t>
  </si>
  <si>
    <t>20DMA1</t>
  </si>
  <si>
    <t>20DTM1</t>
  </si>
  <si>
    <t>20DTC1</t>
  </si>
  <si>
    <t>20DLH2</t>
  </si>
  <si>
    <t>20DKQ2</t>
  </si>
  <si>
    <t>Số tiền miễn, giảm (đ)_thực hiện theo Nghị định 81</t>
  </si>
  <si>
    <t>20DTH2</t>
  </si>
  <si>
    <t>20DAC2</t>
  </si>
  <si>
    <t>20DMA2</t>
  </si>
  <si>
    <t>20DMC2</t>
  </si>
  <si>
    <t>20DBH2</t>
  </si>
  <si>
    <t>20DQT4</t>
  </si>
  <si>
    <t>CLC_20DKS02</t>
  </si>
  <si>
    <t>Số tiền miễn, giảm (đ)_NĐ 81</t>
  </si>
  <si>
    <t>Chi nhánh</t>
  </si>
  <si>
    <t>Ngân hàng</t>
  </si>
  <si>
    <t>Khoa Thương Mại</t>
  </si>
  <si>
    <t>BIDV</t>
  </si>
  <si>
    <t>Bắc Sài Gòn</t>
  </si>
  <si>
    <t>Vietcombank</t>
  </si>
  <si>
    <t>Kỳ Đồng</t>
  </si>
  <si>
    <t>Kỳ đồng</t>
  </si>
  <si>
    <t>2121013485</t>
  </si>
  <si>
    <t>Đào Thị Hồng</t>
  </si>
  <si>
    <t>Nhung</t>
  </si>
  <si>
    <t>28/11/2003</t>
  </si>
  <si>
    <t>2121012010</t>
  </si>
  <si>
    <t>29/10/2003</t>
  </si>
  <si>
    <t>2121007289</t>
  </si>
  <si>
    <t>Thuý</t>
  </si>
  <si>
    <t>08/11/2003</t>
  </si>
  <si>
    <t>2121007382</t>
  </si>
  <si>
    <t xml:space="preserve">Nguyễn Hoàng Thục </t>
  </si>
  <si>
    <t>01/01/2003</t>
  </si>
  <si>
    <t>2121011511</t>
  </si>
  <si>
    <t>Nguyễn Thị</t>
  </si>
  <si>
    <t>Hòa</t>
  </si>
  <si>
    <t>08/02/2002</t>
  </si>
  <si>
    <t>2121011712</t>
  </si>
  <si>
    <t>Huỳnh Minh</t>
  </si>
  <si>
    <t>04/06/2003</t>
  </si>
  <si>
    <t>2121003447</t>
  </si>
  <si>
    <t>Nguyễn Lê Kiều</t>
  </si>
  <si>
    <t>09/01/2003</t>
  </si>
  <si>
    <t>CLC_21DMA01</t>
  </si>
  <si>
    <t>2121011512</t>
  </si>
  <si>
    <t>Lý Tú</t>
  </si>
  <si>
    <t>Nguyên</t>
  </si>
  <si>
    <t>21/12/2002</t>
  </si>
  <si>
    <t>2121000317</t>
  </si>
  <si>
    <t>Trần Thị Như</t>
  </si>
  <si>
    <t>02/02/2003</t>
  </si>
  <si>
    <t>CLC_21DMC04</t>
  </si>
  <si>
    <t>2121001633</t>
  </si>
  <si>
    <t>Trịnh Thị</t>
  </si>
  <si>
    <t>Tuyết</t>
  </si>
  <si>
    <t>12/04/2003</t>
  </si>
  <si>
    <t>2121001685</t>
  </si>
  <si>
    <t>Chơ Liêng K'</t>
  </si>
  <si>
    <t>Chen</t>
  </si>
  <si>
    <t>17/05/2003</t>
  </si>
  <si>
    <t>2121013187</t>
  </si>
  <si>
    <t>Phạm Hoàng Xuân</t>
  </si>
  <si>
    <t xml:space="preserve"> Mừng</t>
  </si>
  <si>
    <t>02/12/2003</t>
  </si>
  <si>
    <t>CLC_21DQT01</t>
  </si>
  <si>
    <t>2121008640</t>
  </si>
  <si>
    <t>Trần Thị Mỹ</t>
  </si>
  <si>
    <t>Thơm</t>
  </si>
  <si>
    <t>03/01/2003</t>
  </si>
  <si>
    <t>2121011509</t>
  </si>
  <si>
    <t>Hà</t>
  </si>
  <si>
    <t>28/06/2002</t>
  </si>
  <si>
    <t>2121004598</t>
  </si>
  <si>
    <t>Đặng Thị Ngọc</t>
  </si>
  <si>
    <t>28/05/2003</t>
  </si>
  <si>
    <t>CLC_21DTC04</t>
  </si>
  <si>
    <t>2121013699</t>
  </si>
  <si>
    <t>Bùi Thị</t>
  </si>
  <si>
    <t>11/01/2003</t>
  </si>
  <si>
    <t>2121002092</t>
  </si>
  <si>
    <t>Hướng Thị Thùy</t>
  </si>
  <si>
    <t>02/10/2003</t>
  </si>
  <si>
    <t>2121000657</t>
  </si>
  <si>
    <t>Nguyễn Thị Xuân</t>
  </si>
  <si>
    <t>Mai</t>
  </si>
  <si>
    <t>23/01/2003</t>
  </si>
  <si>
    <t>CLC_21DTM05</t>
  </si>
  <si>
    <t>Khoa</t>
  </si>
  <si>
    <t>VCB</t>
  </si>
  <si>
    <t xml:space="preserve">Vietcombank </t>
  </si>
  <si>
    <t>1024272062</t>
  </si>
  <si>
    <t>1024271697</t>
  </si>
  <si>
    <t>1024272944</t>
  </si>
  <si>
    <t xml:space="preserve"> BIDV</t>
  </si>
  <si>
    <t xml:space="preserve"> Bắc Sài Gòn.</t>
  </si>
  <si>
    <t>1024272756</t>
  </si>
  <si>
    <t>SÀI GÒN</t>
  </si>
  <si>
    <t>1024272438</t>
  </si>
  <si>
    <t>2121002631</t>
  </si>
  <si>
    <t>Châu Diễm</t>
  </si>
  <si>
    <t>Phương</t>
  </si>
  <si>
    <t>19/11/2003</t>
  </si>
  <si>
    <t>2121002601</t>
  </si>
  <si>
    <t>Quỳnh</t>
  </si>
  <si>
    <t>23/05/2003</t>
  </si>
  <si>
    <t>2121012165</t>
  </si>
  <si>
    <t>Đồng Sỹ Khánh</t>
  </si>
  <si>
    <t>23/09/2003</t>
  </si>
  <si>
    <t>CLC_21DQT05</t>
  </si>
  <si>
    <t>2121012981</t>
  </si>
  <si>
    <t>Nguyễn Vạn</t>
  </si>
  <si>
    <t>Thắng</t>
  </si>
  <si>
    <t>2121011575</t>
  </si>
  <si>
    <t>Nguyễn Thị Huyền</t>
  </si>
  <si>
    <t>Trinh</t>
  </si>
  <si>
    <t>20/04/2003</t>
  </si>
  <si>
    <t>Con Liệt sĩ</t>
  </si>
  <si>
    <t>2121008455</t>
  </si>
  <si>
    <t>Trần Duy</t>
  </si>
  <si>
    <t>2121012725</t>
  </si>
  <si>
    <t>Hà Duyên Việt</t>
  </si>
  <si>
    <t>Hưng</t>
  </si>
  <si>
    <t>15/12/2003</t>
  </si>
  <si>
    <t>Người dân tộc ở thôn/bản đặc biệt khó khăn, xã khu vực III vùng dân tộc và miền núi, xã ĐBKK vùng bãi ngang ven biển hải đảo</t>
  </si>
  <si>
    <t>21D</t>
  </si>
  <si>
    <t>Tổng cộng :</t>
  </si>
  <si>
    <t>TS. Hoàng Thái Hưng</t>
  </si>
  <si>
    <t>Thanh Hoá</t>
  </si>
  <si>
    <t>1017599406</t>
  </si>
  <si>
    <t>2121001967</t>
  </si>
  <si>
    <t>Đinh Thị Thanh</t>
  </si>
  <si>
    <t>03/03/2003</t>
  </si>
  <si>
    <t>2021008473</t>
  </si>
  <si>
    <t>Trần Thị Xuân</t>
  </si>
  <si>
    <t>16/11/2002</t>
  </si>
  <si>
    <t>CLC_20DMA07</t>
  </si>
  <si>
    <t>2021008489</t>
  </si>
  <si>
    <t>Võ Kim</t>
  </si>
  <si>
    <t>10/12/2002</t>
  </si>
  <si>
    <t>Sinh viên là người từ 16 tuổi đến 22 tuổi đang học giáo dục đại học văn bằng thứ nhất thuộc đối tượng hưởng trợ cấp xã hội hàng tháng (Mồ côi cả cha lẫn mẹ)</t>
  </si>
  <si>
    <t>Tuyền</t>
  </si>
  <si>
    <t>Duyên</t>
  </si>
  <si>
    <t>Trúc</t>
  </si>
  <si>
    <t>Nguyễn Thị Hồng</t>
  </si>
  <si>
    <t>An</t>
  </si>
  <si>
    <t>Hằng</t>
  </si>
  <si>
    <t>Đức</t>
  </si>
  <si>
    <t>Lê Thị Hồng</t>
  </si>
  <si>
    <t>Oanh</t>
  </si>
  <si>
    <t>Thy</t>
  </si>
  <si>
    <t>Phát</t>
  </si>
  <si>
    <t>Ái</t>
  </si>
  <si>
    <t>Trần Thu</t>
  </si>
  <si>
    <t>Hào</t>
  </si>
  <si>
    <t>Trần Thị</t>
  </si>
  <si>
    <t>Lê Thị Mỹ</t>
  </si>
  <si>
    <t>Phan Thị Hồng</t>
  </si>
  <si>
    <t>Nguyễn Huỳnh Ngọc</t>
  </si>
  <si>
    <t>Tùng</t>
  </si>
  <si>
    <t>Ny</t>
  </si>
  <si>
    <t>Trương Văn</t>
  </si>
  <si>
    <t>Đỗ Thị Thu</t>
  </si>
  <si>
    <t>Lý Hiền</t>
  </si>
  <si>
    <t>15/08/2002</t>
  </si>
  <si>
    <t>20DIF</t>
  </si>
  <si>
    <t>Quách Xuân</t>
  </si>
  <si>
    <t>Châu Thị Kim</t>
  </si>
  <si>
    <t>Lý Thanh</t>
  </si>
  <si>
    <t>Tươi</t>
  </si>
  <si>
    <t>Lý Chí</t>
  </si>
  <si>
    <t>Uy</t>
  </si>
  <si>
    <t>2021010669</t>
  </si>
  <si>
    <t>Đoàn Thị Minh</t>
  </si>
  <si>
    <t>26/03/2003</t>
  </si>
  <si>
    <t>12/10/2003</t>
  </si>
  <si>
    <t>12/08/2003</t>
  </si>
  <si>
    <t>21DTK2</t>
  </si>
  <si>
    <t>21DQT1</t>
  </si>
  <si>
    <t>21DQT4</t>
  </si>
  <si>
    <t>21DQT3</t>
  </si>
  <si>
    <t>21DMC1</t>
  </si>
  <si>
    <t>21DMA1</t>
  </si>
  <si>
    <t>21DMA2</t>
  </si>
  <si>
    <t>21DQH2</t>
  </si>
  <si>
    <t>21DMC2</t>
  </si>
  <si>
    <t>21DLG1</t>
  </si>
  <si>
    <t>01/04/2003</t>
  </si>
  <si>
    <t>21DPF</t>
  </si>
  <si>
    <t>21DHQ2</t>
  </si>
  <si>
    <t>21DKT1</t>
  </si>
  <si>
    <t>21DAC1</t>
  </si>
  <si>
    <t>21DKT2</t>
  </si>
  <si>
    <t>CLC_21DNH02</t>
  </si>
  <si>
    <t>2121013086</t>
  </si>
  <si>
    <t>Trần Y Thanh</t>
  </si>
  <si>
    <t>Lương Gia</t>
  </si>
  <si>
    <t>05/04/2004</t>
  </si>
  <si>
    <t>Hoàng Thế</t>
  </si>
  <si>
    <t>24/12/2004</t>
  </si>
  <si>
    <t>03/07/2004</t>
  </si>
  <si>
    <t>15/09/2004</t>
  </si>
  <si>
    <t>24/10/2004</t>
  </si>
  <si>
    <t>08/07/2004</t>
  </si>
  <si>
    <t>02/11/2004</t>
  </si>
  <si>
    <t>04/01/2004</t>
  </si>
  <si>
    <t>11/01/2004</t>
  </si>
  <si>
    <t>21/10/2004</t>
  </si>
  <si>
    <t>22DEM01</t>
  </si>
  <si>
    <t>28/04/2004</t>
  </si>
  <si>
    <t>CLC_22DTM10</t>
  </si>
  <si>
    <t>09/01/2004</t>
  </si>
  <si>
    <t>04/02/2004</t>
  </si>
  <si>
    <t>20/03/2004</t>
  </si>
  <si>
    <t>2221000276</t>
  </si>
  <si>
    <t>Thi Mộc</t>
  </si>
  <si>
    <t>13/07/2004</t>
  </si>
  <si>
    <t>24/01/2004</t>
  </si>
  <si>
    <t>22DQT01</t>
  </si>
  <si>
    <t>22DQT02</t>
  </si>
  <si>
    <t>22DQT04</t>
  </si>
  <si>
    <t>22DQT07</t>
  </si>
  <si>
    <t>22DQT09</t>
  </si>
  <si>
    <t>2221000353</t>
  </si>
  <si>
    <t>10/03/2004</t>
  </si>
  <si>
    <t>08/03/2004</t>
  </si>
  <si>
    <t>06/06/2004</t>
  </si>
  <si>
    <t>22DQT08</t>
  </si>
  <si>
    <t>CLC_22DMC07</t>
  </si>
  <si>
    <t>2221000377</t>
  </si>
  <si>
    <t>2221000428</t>
  </si>
  <si>
    <t>18/06/2004</t>
  </si>
  <si>
    <t>28/03/2004</t>
  </si>
  <si>
    <t>20/09/2004</t>
  </si>
  <si>
    <t>23/03/2004</t>
  </si>
  <si>
    <t>13/02/2004</t>
  </si>
  <si>
    <t>2221000631</t>
  </si>
  <si>
    <t>13/01/2004</t>
  </si>
  <si>
    <t>03/02/2004</t>
  </si>
  <si>
    <t>2221000651</t>
  </si>
  <si>
    <t>Diệp Nhật</t>
  </si>
  <si>
    <t>2221000741</t>
  </si>
  <si>
    <t>Tím</t>
  </si>
  <si>
    <t>08/02/2004</t>
  </si>
  <si>
    <t>2221000779</t>
  </si>
  <si>
    <t>29/07/2004</t>
  </si>
  <si>
    <t>2221000787</t>
  </si>
  <si>
    <t>07/03/2004</t>
  </si>
  <si>
    <t>CLC_22DQT03</t>
  </si>
  <si>
    <t>CLC_22DQT02</t>
  </si>
  <si>
    <t>2221000880</t>
  </si>
  <si>
    <t>Nguyễn Hồ Công</t>
  </si>
  <si>
    <t>11/12/2004</t>
  </si>
  <si>
    <t>2221001113</t>
  </si>
  <si>
    <t>Trương Thuỵ Anh</t>
  </si>
  <si>
    <t>18/03/2004</t>
  </si>
  <si>
    <t>2221001230</t>
  </si>
  <si>
    <t>22DMA02</t>
  </si>
  <si>
    <t>22DMA03</t>
  </si>
  <si>
    <t>22DMA01</t>
  </si>
  <si>
    <t>22DMA04</t>
  </si>
  <si>
    <t>22DMA05</t>
  </si>
  <si>
    <t>2221001276</t>
  </si>
  <si>
    <t>Nông Thị Mỹ</t>
  </si>
  <si>
    <t>CLC_22DMC01</t>
  </si>
  <si>
    <t>2221001338</t>
  </si>
  <si>
    <t>Lư Thị Thảo</t>
  </si>
  <si>
    <t>2221001351</t>
  </si>
  <si>
    <t>2221001375</t>
  </si>
  <si>
    <t>2221001397</t>
  </si>
  <si>
    <t>2221001451</t>
  </si>
  <si>
    <t>2221001512</t>
  </si>
  <si>
    <t>2221001626</t>
  </si>
  <si>
    <t>Hứa Hiền</t>
  </si>
  <si>
    <t>2221001875</t>
  </si>
  <si>
    <t>22DKQ04</t>
  </si>
  <si>
    <t>22DKQ05</t>
  </si>
  <si>
    <t>2221002206</t>
  </si>
  <si>
    <t>2221002321</t>
  </si>
  <si>
    <t>Sử</t>
  </si>
  <si>
    <t>2221002568</t>
  </si>
  <si>
    <t>Lý Quang</t>
  </si>
  <si>
    <t>22DTC03</t>
  </si>
  <si>
    <t>22DTC01</t>
  </si>
  <si>
    <t>22DTC05</t>
  </si>
  <si>
    <t>22DTC04</t>
  </si>
  <si>
    <t>22DTC02</t>
  </si>
  <si>
    <t>2221003190</t>
  </si>
  <si>
    <t>Lê Nguyễn Hưng</t>
  </si>
  <si>
    <t>2221003262</t>
  </si>
  <si>
    <t>Ngọc Thị Minh</t>
  </si>
  <si>
    <t>2221003284</t>
  </si>
  <si>
    <t>Lê Ngọc Trang</t>
  </si>
  <si>
    <t>2221003331</t>
  </si>
  <si>
    <t>2221003365</t>
  </si>
  <si>
    <t>22DKT01</t>
  </si>
  <si>
    <t>2221003829</t>
  </si>
  <si>
    <t>Trịnh Thùy</t>
  </si>
  <si>
    <t>22DHT01</t>
  </si>
  <si>
    <t>22DHT04</t>
  </si>
  <si>
    <t>2221004256</t>
  </si>
  <si>
    <t>2221004297</t>
  </si>
  <si>
    <t>2221004892</t>
  </si>
  <si>
    <t>Thái Xuân</t>
  </si>
  <si>
    <t>2221004899</t>
  </si>
  <si>
    <t>Sầm Minh</t>
  </si>
  <si>
    <t>2221004902</t>
  </si>
  <si>
    <t>Triệu Thị Tuyết</t>
  </si>
  <si>
    <t>2221004904</t>
  </si>
  <si>
    <t>H' Oanh</t>
  </si>
  <si>
    <t>Niê</t>
  </si>
  <si>
    <t>2221004905</t>
  </si>
  <si>
    <t>22DKS02</t>
  </si>
  <si>
    <t>2221004612</t>
  </si>
  <si>
    <t>vietcombank</t>
  </si>
  <si>
    <t>Đại học ( khối ngành III: kinh doanh và quản lý, pháp luật)</t>
  </si>
  <si>
    <t>Đại học ( khối ngành VII: Nhân văn, khoa học xã hội và hành vi, báo chí và thông tin, dịch vụ xã hội, du lịch, khách sạn, thể dục thể thao, dịch vụ vận tải, môi trường và bảo vệ môi trường)</t>
  </si>
  <si>
    <t>Khối ngành</t>
  </si>
  <si>
    <r>
      <rPr>
        <b/>
        <sz val="13"/>
        <color theme="1"/>
        <rFont val="Times New Roman"/>
        <family val="1"/>
      </rPr>
      <t>Ghi chú</t>
    </r>
    <r>
      <rPr>
        <sz val="13"/>
        <color theme="1"/>
        <rFont val="Times New Roman"/>
        <family val="1"/>
      </rPr>
      <t xml:space="preserve">: Mức miễn giảm Nghị định 81/2021/NĐ-CP </t>
    </r>
  </si>
  <si>
    <t>Phủ Quỳ</t>
  </si>
  <si>
    <t>SLSV</t>
  </si>
  <si>
    <t>(Kèm theo Quyết định số                 /QĐ-ĐHTCM ngày     / 03 /2023)</t>
  </si>
  <si>
    <t>BĂC SÀI GÒN</t>
  </si>
  <si>
    <t>1032645428</t>
  </si>
  <si>
    <t>VIETCOMBANK</t>
  </si>
  <si>
    <t>KỲ ĐỒNG</t>
  </si>
  <si>
    <t>1032753552</t>
  </si>
  <si>
    <t>1032646744</t>
  </si>
  <si>
    <t>1032646442</t>
  </si>
  <si>
    <t>1032753982</t>
  </si>
  <si>
    <t>22D</t>
  </si>
  <si>
    <t>Mã Thúy</t>
  </si>
  <si>
    <t>Người dân tộc, hộ mới thoát mức chuẩn hộ cận nghèo (được hưởng các chính sách như hộ cận nghèo)</t>
  </si>
  <si>
    <t xml:space="preserve">Từ Bảo Phương </t>
  </si>
  <si>
    <t>BẢNG TỔNG HỢP: MIỄN, GIẢM HỌC PHÍ KỲ 1 NĂM 2023 CHO SINH VIÊN HÌNH THỨC CHÍNH QUY
(Miễn, giảm học phí thực hiện theo Nghị định 81/2021/NĐ-CP của Chính phủ)</t>
  </si>
  <si>
    <t>Kỳ 1 năm 2023_Tính mức miễn giảm 4 tháng (Học phí 1 năm học/10 tháng*4)</t>
  </si>
  <si>
    <t>Thành phố Hồ Chí Minh, ngày      tháng  03 năm 2023</t>
  </si>
  <si>
    <t>HK 2 -NH:2022-2023</t>
  </si>
  <si>
    <t>KT. HIỆU TRƯỞNG
PHÓ HIỆU TRƯỞNG</t>
  </si>
  <si>
    <t xml:space="preserve"> TS. Lê Trung Đạo</t>
  </si>
  <si>
    <t>Bằng chữ: Sáu trăm ba mươi bảy triệu một trăm bốn mươi ngàn đồng chẵn./.</t>
  </si>
  <si>
    <r>
      <t xml:space="preserve">DANH SÁCH </t>
    </r>
    <r>
      <rPr>
        <b/>
        <sz val="14"/>
        <color rgb="FFFF0000"/>
        <rFont val="Times New Roman"/>
        <family val="1"/>
      </rPr>
      <t>DỰ KIẾN</t>
    </r>
    <r>
      <rPr>
        <b/>
        <sz val="14"/>
        <rFont val="Times New Roman"/>
        <family val="1"/>
      </rPr>
      <t xml:space="preserve"> SINH VIÊN ĐƯỢC MIỄN, GIẢM HỌC PHÍ KỲ 1 NĂM 2023
KHÓA 20D, 21D, 22D HÌNH THỨC CHÍNH QUY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</si>
</sst>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_-;\-* #,##0_-;_-* &quot;-&quot;??_-;_-@_-"/>
  </numFmts>
  <fonts count="52" x14ac:knownFonts="1">
    <font>
      <sz val="11"/>
      <color theme="1"/>
      <name val="Calibri"/>
      <family val="2"/>
      <scheme val="minor"/>
    </font>
    <font>
      <sz val="11"/>
      <color theme="1"/>
      <name val="Calibri"/>
      <family val="2"/>
      <scheme val="minor"/>
    </font>
    <font>
      <sz val="10"/>
      <name val="Arial"/>
      <family val="2"/>
    </font>
    <font>
      <sz val="13"/>
      <name val="Times New Roman"/>
      <family val="1"/>
    </font>
    <font>
      <b/>
      <sz val="13"/>
      <name val="Times New Roman"/>
      <family val="1"/>
    </font>
    <font>
      <b/>
      <sz val="13"/>
      <color theme="1"/>
      <name val="Times New Roman"/>
      <family val="1"/>
    </font>
    <font>
      <b/>
      <sz val="11"/>
      <color theme="1"/>
      <name val="Times New Roman"/>
      <family val="1"/>
    </font>
    <font>
      <sz val="13"/>
      <color theme="1"/>
      <name val="Times New Roman"/>
      <family val="1"/>
    </font>
    <font>
      <sz val="11"/>
      <color theme="1"/>
      <name val="Times New Roman"/>
      <family val="1"/>
    </font>
    <font>
      <b/>
      <sz val="14"/>
      <color theme="1"/>
      <name val="Times New Roman"/>
      <family val="1"/>
    </font>
    <font>
      <i/>
      <sz val="13"/>
      <name val="Times New Roman"/>
      <family val="1"/>
    </font>
    <font>
      <b/>
      <sz val="12"/>
      <color theme="1"/>
      <name val="Times New Roman"/>
      <family val="1"/>
    </font>
    <font>
      <b/>
      <u/>
      <sz val="11"/>
      <color theme="1"/>
      <name val="Times New Roman"/>
      <family val="1"/>
    </font>
    <font>
      <b/>
      <sz val="10"/>
      <color theme="1"/>
      <name val="Times New Roman"/>
      <family val="1"/>
    </font>
    <font>
      <sz val="10"/>
      <name val="Times New Roman"/>
      <family val="1"/>
    </font>
    <font>
      <sz val="11"/>
      <name val="Calibri"/>
      <family val="2"/>
      <scheme val="minor"/>
    </font>
    <font>
      <sz val="12"/>
      <color theme="1"/>
      <name val="Times New Roman"/>
      <family val="1"/>
    </font>
    <font>
      <sz val="12"/>
      <name val="Times New Roman"/>
      <family val="1"/>
    </font>
    <font>
      <b/>
      <sz val="13.5"/>
      <name val="Times New Roman"/>
      <family val="1"/>
    </font>
    <font>
      <b/>
      <sz val="12"/>
      <name val="Times New Roman"/>
      <family val="1"/>
    </font>
    <font>
      <b/>
      <sz val="13.5"/>
      <color theme="1"/>
      <name val="Times New Roman"/>
      <family val="1"/>
    </font>
    <font>
      <sz val="11"/>
      <name val="Times New Roman"/>
      <family val="1"/>
    </font>
    <font>
      <b/>
      <u/>
      <sz val="9"/>
      <color theme="1"/>
      <name val="Times New Roman"/>
      <family val="1"/>
    </font>
    <font>
      <b/>
      <sz val="10"/>
      <name val="Times New Roman"/>
      <family val="1"/>
    </font>
    <font>
      <sz val="10"/>
      <color theme="1"/>
      <name val="Times New Roman"/>
      <family val="1"/>
    </font>
    <font>
      <b/>
      <sz val="11"/>
      <name val="Times New Roman"/>
      <family val="1"/>
    </font>
    <font>
      <sz val="11"/>
      <color theme="1"/>
      <name val="Calibri"/>
      <family val="2"/>
      <scheme val="minor"/>
    </font>
    <font>
      <i/>
      <sz val="12"/>
      <name val="Times New Roman"/>
      <family val="1"/>
    </font>
    <font>
      <b/>
      <sz val="8"/>
      <color theme="1"/>
      <name val="Times New Roman"/>
      <family val="1"/>
    </font>
    <font>
      <sz val="10"/>
      <name val="Calibri"/>
      <family val="2"/>
      <scheme val="minor"/>
    </font>
    <font>
      <b/>
      <sz val="14"/>
      <name val="Times New Roman"/>
      <family val="1"/>
    </font>
    <font>
      <b/>
      <u/>
      <sz val="12"/>
      <name val="Times New Roman"/>
      <family val="1"/>
    </font>
    <font>
      <b/>
      <u/>
      <sz val="11"/>
      <name val="Times New Roman"/>
      <family val="1"/>
    </font>
    <font>
      <b/>
      <u/>
      <sz val="9"/>
      <name val="Times New Roman"/>
      <family val="1"/>
    </font>
    <font>
      <i/>
      <sz val="14"/>
      <name val="Times New Roman"/>
      <family val="1"/>
    </font>
    <font>
      <b/>
      <sz val="11"/>
      <name val="Calibri"/>
      <family val="2"/>
      <scheme val="minor"/>
    </font>
    <font>
      <sz val="14"/>
      <name val="Times New Roman"/>
      <family val="1"/>
    </font>
    <font>
      <sz val="9"/>
      <name val="Times New Roman"/>
      <family val="1"/>
    </font>
    <font>
      <sz val="12"/>
      <name val="Calibri"/>
      <family val="2"/>
      <scheme val="minor"/>
    </font>
    <font>
      <sz val="9"/>
      <name val="Calibri"/>
      <family val="2"/>
      <scheme val="minor"/>
    </font>
    <font>
      <b/>
      <sz val="13.5"/>
      <name val="Calibri"/>
      <family val="2"/>
      <scheme val="minor"/>
    </font>
    <font>
      <sz val="11"/>
      <name val="Times New Roman"/>
      <family val="1"/>
      <charset val="163"/>
    </font>
    <font>
      <sz val="11"/>
      <name val="Calibri"/>
      <family val="2"/>
      <charset val="163"/>
      <scheme val="minor"/>
    </font>
    <font>
      <sz val="13"/>
      <color theme="1"/>
      <name val="Times New Roman"/>
      <family val="2"/>
    </font>
    <font>
      <i/>
      <sz val="10"/>
      <name val="Times New Roman"/>
      <family val="1"/>
    </font>
    <font>
      <b/>
      <sz val="10"/>
      <name val="Calibri"/>
      <family val="2"/>
      <scheme val="minor"/>
    </font>
    <font>
      <i/>
      <sz val="13"/>
      <name val="Times New Roman"/>
      <family val="1"/>
      <charset val="163"/>
    </font>
    <font>
      <i/>
      <sz val="11"/>
      <name val="Times New Roman"/>
      <family val="1"/>
      <charset val="163"/>
    </font>
    <font>
      <i/>
      <sz val="10"/>
      <name val="Times New Roman"/>
      <family val="1"/>
      <charset val="163"/>
    </font>
    <font>
      <i/>
      <sz val="12"/>
      <name val="Times New Roman"/>
      <family val="1"/>
      <charset val="163"/>
    </font>
    <font>
      <i/>
      <sz val="11"/>
      <name val="Calibri"/>
      <family val="2"/>
      <charset val="163"/>
      <scheme val="minor"/>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6" fillId="0" borderId="0"/>
    <xf numFmtId="0" fontId="43"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3"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6">
    <xf numFmtId="0" fontId="0" fillId="0" borderId="0" xfId="0"/>
    <xf numFmtId="0" fontId="6" fillId="2" borderId="0" xfId="2" applyFont="1" applyFill="1" applyAlignment="1">
      <alignment horizontal="center"/>
    </xf>
    <xf numFmtId="0" fontId="12" fillId="2" borderId="0" xfId="2" applyFont="1" applyFill="1" applyAlignment="1">
      <alignment horizontal="center"/>
    </xf>
    <xf numFmtId="0" fontId="7" fillId="0" borderId="0" xfId="0" applyFont="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4" fillId="2" borderId="2" xfId="0" applyFont="1" applyFill="1" applyBorder="1" applyAlignment="1">
      <alignment horizontal="center" vertical="center"/>
    </xf>
    <xf numFmtId="166" fontId="3" fillId="2" borderId="2" xfId="1" applyNumberFormat="1" applyFont="1" applyFill="1" applyBorder="1" applyAlignment="1">
      <alignment vertical="center"/>
    </xf>
    <xf numFmtId="166" fontId="7" fillId="0" borderId="2" xfId="1" applyNumberFormat="1" applyFont="1" applyBorder="1" applyAlignment="1">
      <alignment horizontal="center" vertical="center" wrapText="1"/>
    </xf>
    <xf numFmtId="1" fontId="5" fillId="2" borderId="2" xfId="0" applyNumberFormat="1" applyFont="1" applyFill="1" applyBorder="1" applyAlignment="1">
      <alignment horizontal="center" vertical="center"/>
    </xf>
    <xf numFmtId="166" fontId="5" fillId="2" borderId="2" xfId="1" applyNumberFormat="1" applyFont="1" applyFill="1" applyBorder="1" applyAlignment="1">
      <alignment horizontal="center" vertical="center"/>
    </xf>
    <xf numFmtId="0" fontId="7" fillId="0" borderId="2" xfId="0" applyFont="1" applyBorder="1"/>
    <xf numFmtId="0" fontId="7" fillId="2" borderId="0" xfId="0" applyFont="1" applyFill="1"/>
    <xf numFmtId="0" fontId="7"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7" fillId="0" borderId="2" xfId="1" applyNumberFormat="1" applyFont="1" applyBorder="1" applyAlignment="1">
      <alignment horizontal="center" vertical="center"/>
    </xf>
    <xf numFmtId="0" fontId="7"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vertical="center"/>
    </xf>
    <xf numFmtId="14" fontId="11" fillId="2" borderId="0" xfId="2" applyNumberFormat="1" applyFont="1" applyFill="1" applyAlignment="1">
      <alignment horizontal="center" vertical="center"/>
    </xf>
    <xf numFmtId="0" fontId="16" fillId="0" borderId="0" xfId="0" applyFont="1" applyAlignment="1">
      <alignment horizontal="center"/>
    </xf>
    <xf numFmtId="0" fontId="11" fillId="2" borderId="0" xfId="2" applyFont="1" applyFill="1" applyAlignment="1">
      <alignment horizontal="center"/>
    </xf>
    <xf numFmtId="0" fontId="22" fillId="2" borderId="0" xfId="2" applyFont="1" applyFill="1" applyAlignment="1">
      <alignment horizontal="center"/>
    </xf>
    <xf numFmtId="166" fontId="7" fillId="0" borderId="2" xfId="1" applyNumberFormat="1" applyFont="1" applyBorder="1" applyAlignment="1">
      <alignment vertical="center"/>
    </xf>
    <xf numFmtId="0" fontId="16"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vertical="center"/>
    </xf>
    <xf numFmtId="166" fontId="11" fillId="2" borderId="2" xfId="1" applyNumberFormat="1" applyFont="1" applyFill="1" applyBorder="1" applyAlignment="1">
      <alignment horizontal="center" vertical="center"/>
    </xf>
    <xf numFmtId="166" fontId="7" fillId="0" borderId="0" xfId="0" applyNumberFormat="1" applyFont="1"/>
    <xf numFmtId="0" fontId="6" fillId="2" borderId="0" xfId="2" applyFont="1" applyFill="1"/>
    <xf numFmtId="0" fontId="5" fillId="2" borderId="0" xfId="2" applyFont="1" applyFill="1" applyAlignment="1">
      <alignment horizontal="center"/>
    </xf>
    <xf numFmtId="0" fontId="14" fillId="2" borderId="2" xfId="0" applyFont="1" applyFill="1" applyBorder="1" applyAlignment="1">
      <alignment horizontal="left" vertical="center" wrapText="1"/>
    </xf>
    <xf numFmtId="0" fontId="21" fillId="2" borderId="0" xfId="2" applyFont="1" applyFill="1" applyAlignment="1">
      <alignment horizontal="left"/>
    </xf>
    <xf numFmtId="0" fontId="17" fillId="2" borderId="0" xfId="2" applyFont="1" applyFill="1" applyAlignment="1">
      <alignment horizontal="center"/>
    </xf>
    <xf numFmtId="0" fontId="10" fillId="2" borderId="0" xfId="2" applyFont="1" applyFill="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15" fillId="2" borderId="0" xfId="0" applyFont="1" applyFill="1" applyAlignment="1">
      <alignment vertical="center"/>
    </xf>
    <xf numFmtId="166" fontId="4" fillId="2" borderId="2" xfId="1" applyNumberFormat="1" applyFont="1" applyFill="1" applyBorder="1" applyAlignment="1">
      <alignment horizontal="left" vertical="center"/>
    </xf>
    <xf numFmtId="0" fontId="19" fillId="2" borderId="2" xfId="2" applyFont="1" applyFill="1" applyBorder="1" applyAlignment="1">
      <alignment horizontal="center" vertical="center" wrapText="1"/>
    </xf>
    <xf numFmtId="166" fontId="3" fillId="2" borderId="2" xfId="1" applyNumberFormat="1" applyFont="1" applyFill="1" applyBorder="1" applyAlignment="1">
      <alignment horizontal="center" vertical="center"/>
    </xf>
    <xf numFmtId="166" fontId="19" fillId="2" borderId="2" xfId="1" applyNumberFormat="1" applyFont="1" applyFill="1" applyBorder="1" applyAlignment="1">
      <alignment horizontal="center" vertical="center"/>
    </xf>
    <xf numFmtId="166" fontId="4" fillId="2" borderId="2" xfId="1" applyNumberFormat="1" applyFont="1" applyFill="1" applyBorder="1" applyAlignment="1">
      <alignment horizontal="center" vertical="center"/>
    </xf>
    <xf numFmtId="49" fontId="3" fillId="2" borderId="4" xfId="0" applyNumberFormat="1" applyFont="1" applyFill="1" applyBorder="1" applyAlignment="1">
      <alignment horizontal="left" vertical="center"/>
    </xf>
    <xf numFmtId="0" fontId="3" fillId="2" borderId="4" xfId="0" applyFont="1" applyFill="1" applyBorder="1" applyAlignment="1">
      <alignment horizontal="left" vertical="center"/>
    </xf>
    <xf numFmtId="1" fontId="14" fillId="2" borderId="2" xfId="1" applyNumberFormat="1" applyFont="1" applyFill="1" applyBorder="1" applyAlignment="1">
      <alignment horizontal="center" vertical="center"/>
    </xf>
    <xf numFmtId="0" fontId="8" fillId="2" borderId="2" xfId="0" applyFont="1" applyFill="1" applyBorder="1" applyAlignment="1">
      <alignment horizontal="center" vertical="center"/>
    </xf>
    <xf numFmtId="1" fontId="21" fillId="2" borderId="2" xfId="1"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49" fontId="24" fillId="2" borderId="2"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0" fontId="23" fillId="2" borderId="2"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0" applyFont="1" applyFill="1" applyBorder="1" applyAlignment="1">
      <alignment horizontal="left" vertical="center"/>
    </xf>
    <xf numFmtId="0" fontId="25" fillId="2" borderId="2" xfId="2"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1" fontId="4" fillId="2" borderId="4" xfId="1" applyNumberFormat="1" applyFont="1" applyFill="1" applyBorder="1" applyAlignment="1">
      <alignment horizontal="left" vertical="center"/>
    </xf>
    <xf numFmtId="166" fontId="25" fillId="2" borderId="2" xfId="1" applyNumberFormat="1" applyFont="1" applyFill="1" applyBorder="1" applyAlignment="1">
      <alignment horizontal="center" vertical="center"/>
    </xf>
    <xf numFmtId="1" fontId="21" fillId="2" borderId="2" xfId="1" applyNumberFormat="1" applyFont="1" applyFill="1" applyBorder="1" applyAlignment="1">
      <alignment horizontal="center" vertical="center"/>
    </xf>
    <xf numFmtId="1" fontId="21" fillId="2" borderId="2" xfId="1" quotePrefix="1" applyNumberFormat="1" applyFont="1" applyFill="1" applyBorder="1" applyAlignment="1">
      <alignment horizontal="center" vertical="center"/>
    </xf>
    <xf numFmtId="49"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9" fontId="17" fillId="2" borderId="2" xfId="0" applyNumberFormat="1" applyFont="1" applyFill="1" applyBorder="1" applyAlignment="1">
      <alignment horizontal="center" vertical="center" wrapText="1"/>
    </xf>
    <xf numFmtId="9" fontId="17" fillId="2" borderId="2" xfId="2" applyNumberFormat="1" applyFont="1" applyFill="1" applyBorder="1" applyAlignment="1">
      <alignment horizontal="center" vertical="center" wrapText="1"/>
    </xf>
    <xf numFmtId="9" fontId="17" fillId="2" borderId="2" xfId="3" applyFont="1" applyFill="1" applyBorder="1" applyAlignment="1">
      <alignment horizontal="center" vertical="center"/>
    </xf>
    <xf numFmtId="9" fontId="19" fillId="2" borderId="2" xfId="3" applyFont="1" applyFill="1" applyBorder="1" applyAlignment="1">
      <alignment horizontal="center" vertical="center"/>
    </xf>
    <xf numFmtId="0" fontId="27" fillId="2" borderId="0" xfId="2" applyFont="1" applyFill="1" applyAlignment="1">
      <alignment horizontal="center" vertical="center"/>
    </xf>
    <xf numFmtId="0" fontId="19" fillId="0" borderId="0" xfId="2" applyFont="1" applyAlignment="1">
      <alignment horizontal="center" vertical="center" wrapText="1"/>
    </xf>
    <xf numFmtId="0" fontId="28" fillId="0" borderId="2" xfId="0" applyFont="1" applyBorder="1" applyAlignment="1">
      <alignment horizontal="center" vertical="center" wrapText="1"/>
    </xf>
    <xf numFmtId="0" fontId="14" fillId="2" borderId="0" xfId="0" applyFont="1" applyFill="1" applyAlignment="1">
      <alignment horizontal="center"/>
    </xf>
    <xf numFmtId="0" fontId="29" fillId="2" borderId="0" xfId="0" applyFont="1" applyFill="1"/>
    <xf numFmtId="0" fontId="15" fillId="2" borderId="0" xfId="0" applyFont="1" applyFill="1" applyAlignment="1">
      <alignment wrapText="1"/>
    </xf>
    <xf numFmtId="0" fontId="15" fillId="2" borderId="0" xfId="0" applyFont="1" applyFill="1"/>
    <xf numFmtId="0" fontId="25" fillId="2" borderId="0" xfId="2" applyFont="1" applyFill="1" applyAlignment="1">
      <alignment horizontal="left"/>
    </xf>
    <xf numFmtId="0" fontId="4" fillId="2" borderId="0" xfId="2" applyFont="1" applyFill="1" applyAlignment="1">
      <alignment horizontal="left" wrapText="1"/>
    </xf>
    <xf numFmtId="0" fontId="4" fillId="2" borderId="0" xfId="2" applyFont="1" applyFill="1" applyAlignment="1">
      <alignment horizontal="left"/>
    </xf>
    <xf numFmtId="14" fontId="19" fillId="2" borderId="0" xfId="2" applyNumberFormat="1" applyFont="1" applyFill="1" applyAlignment="1">
      <alignment horizontal="center" vertical="center"/>
    </xf>
    <xf numFmtId="0" fontId="23" fillId="2" borderId="0" xfId="2" applyFont="1" applyFill="1" applyAlignment="1">
      <alignment horizontal="center"/>
    </xf>
    <xf numFmtId="0" fontId="31" fillId="2" borderId="0" xfId="2" applyFont="1" applyFill="1" applyAlignment="1">
      <alignment horizontal="center"/>
    </xf>
    <xf numFmtId="0" fontId="32" fillId="2" borderId="0" xfId="2" applyFont="1" applyFill="1" applyAlignment="1">
      <alignment horizontal="center"/>
    </xf>
    <xf numFmtId="0" fontId="33" fillId="2" borderId="0" xfId="2" applyFont="1" applyFill="1" applyAlignment="1">
      <alignment horizontal="center"/>
    </xf>
    <xf numFmtId="49" fontId="23" fillId="2"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0" xfId="0" applyFont="1" applyFill="1" applyAlignment="1">
      <alignment horizontal="center"/>
    </xf>
    <xf numFmtId="0" fontId="35" fillId="2" borderId="0" xfId="0" applyFont="1" applyFill="1" applyAlignment="1">
      <alignment horizontal="center" vertical="center" wrapText="1"/>
    </xf>
    <xf numFmtId="0" fontId="14" fillId="2" borderId="2" xfId="0" applyFont="1" applyFill="1" applyBorder="1" applyAlignment="1">
      <alignment horizontal="center" vertical="center"/>
    </xf>
    <xf numFmtId="0" fontId="14" fillId="2" borderId="0" xfId="0" applyFont="1" applyFill="1" applyAlignment="1">
      <alignment horizontal="center" vertical="center"/>
    </xf>
    <xf numFmtId="0" fontId="21" fillId="2" borderId="2" xfId="0" applyFont="1" applyFill="1" applyBorder="1" applyAlignment="1">
      <alignment horizontal="center" vertical="center"/>
    </xf>
    <xf numFmtId="0" fontId="3" fillId="2" borderId="0" xfId="0" applyFont="1" applyFill="1" applyAlignment="1">
      <alignment horizontal="center" vertical="center"/>
    </xf>
    <xf numFmtId="0" fontId="36" fillId="2" borderId="0" xfId="0" applyFont="1" applyFill="1"/>
    <xf numFmtId="0" fontId="29" fillId="2" borderId="0" xfId="0" applyFont="1" applyFill="1" applyAlignment="1">
      <alignment horizontal="center"/>
    </xf>
    <xf numFmtId="0" fontId="2" fillId="2" borderId="0" xfId="2" applyFill="1"/>
    <xf numFmtId="0" fontId="2" fillId="2" borderId="0" xfId="2" applyFill="1" applyAlignment="1">
      <alignment horizontal="left" wrapText="1"/>
    </xf>
    <xf numFmtId="0" fontId="2" fillId="2" borderId="0" xfId="2" applyFill="1" applyAlignment="1">
      <alignment horizontal="left"/>
    </xf>
    <xf numFmtId="0" fontId="17" fillId="2" borderId="0" xfId="0" applyFont="1" applyFill="1" applyAlignment="1">
      <alignment horizontal="center" vertical="center"/>
    </xf>
    <xf numFmtId="0" fontId="21"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37" fillId="2" borderId="0" xfId="0" applyFont="1" applyFill="1" applyAlignment="1">
      <alignment horizontal="center" vertical="center"/>
    </xf>
    <xf numFmtId="0" fontId="21" fillId="2" borderId="0" xfId="0" applyFont="1" applyFill="1" applyAlignment="1">
      <alignment horizontal="left"/>
    </xf>
    <xf numFmtId="0" fontId="15" fillId="2" borderId="0" xfId="0" applyFont="1" applyFill="1" applyAlignment="1">
      <alignment horizontal="left" wrapText="1"/>
    </xf>
    <xf numFmtId="0" fontId="15" fillId="2" borderId="0" xfId="0" applyFont="1" applyFill="1" applyAlignment="1">
      <alignment horizontal="left"/>
    </xf>
    <xf numFmtId="0" fontId="17" fillId="2" borderId="0" xfId="0" applyFont="1" applyFill="1" applyAlignment="1">
      <alignment horizontal="center"/>
    </xf>
    <xf numFmtId="0" fontId="38" fillId="2" borderId="0" xfId="0" applyFont="1" applyFill="1"/>
    <xf numFmtId="0" fontId="39" fillId="2" borderId="0" xfId="0" applyFont="1" applyFill="1" applyAlignment="1">
      <alignment horizontal="center"/>
    </xf>
    <xf numFmtId="0" fontId="40" fillId="2" borderId="0" xfId="0" applyFont="1" applyFill="1"/>
    <xf numFmtId="0" fontId="18" fillId="2" borderId="0" xfId="0" applyFont="1" applyFill="1" applyAlignment="1">
      <alignment horizontal="left"/>
    </xf>
    <xf numFmtId="0" fontId="40" fillId="2" borderId="0" xfId="0" applyFont="1" applyFill="1" applyAlignment="1">
      <alignment horizontal="left" wrapText="1"/>
    </xf>
    <xf numFmtId="0" fontId="40" fillId="2" borderId="0" xfId="0" applyFont="1" applyFill="1" applyAlignment="1">
      <alignment horizontal="left"/>
    </xf>
    <xf numFmtId="0" fontId="18" fillId="2" borderId="0" xfId="0" applyFont="1" applyFill="1" applyAlignment="1">
      <alignment horizontal="center"/>
    </xf>
    <xf numFmtId="0" fontId="4" fillId="2" borderId="0" xfId="2" applyFont="1" applyFill="1" applyAlignment="1">
      <alignment horizontal="center"/>
    </xf>
    <xf numFmtId="0" fontId="30" fillId="2" borderId="5" xfId="0" applyFont="1" applyFill="1" applyBorder="1" applyAlignment="1">
      <alignment horizontal="center" vertical="center"/>
    </xf>
    <xf numFmtId="0" fontId="17" fillId="2" borderId="0" xfId="0" applyFont="1" applyFill="1" applyAlignment="1">
      <alignment vertical="center"/>
    </xf>
    <xf numFmtId="166" fontId="3" fillId="2" borderId="0" xfId="1" applyNumberFormat="1" applyFont="1" applyFill="1" applyAlignment="1">
      <alignment horizontal="center" vertical="center" wrapText="1"/>
    </xf>
    <xf numFmtId="166" fontId="15" fillId="2" borderId="0" xfId="0" applyNumberFormat="1" applyFont="1" applyFill="1" applyAlignment="1">
      <alignment wrapText="1"/>
    </xf>
    <xf numFmtId="0" fontId="42" fillId="2" borderId="0" xfId="0" applyFont="1" applyFill="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166" fontId="3" fillId="2" borderId="0" xfId="1" applyNumberFormat="1" applyFont="1" applyFill="1" applyBorder="1" applyAlignment="1">
      <alignment horizontal="center" vertical="center"/>
    </xf>
    <xf numFmtId="0" fontId="21" fillId="2" borderId="0" xfId="0" applyFont="1" applyFill="1" applyAlignment="1">
      <alignment horizontal="center" vertical="center"/>
    </xf>
    <xf numFmtId="14" fontId="23" fillId="2" borderId="2" xfId="0" quotePrefix="1" applyNumberFormat="1" applyFont="1" applyFill="1" applyBorder="1" applyAlignment="1">
      <alignment horizontal="center" vertical="center"/>
    </xf>
    <xf numFmtId="0" fontId="24" fillId="2" borderId="2" xfId="0" applyFont="1" applyFill="1" applyBorder="1" applyAlignment="1">
      <alignment horizontal="center" vertical="center"/>
    </xf>
    <xf numFmtId="165" fontId="23" fillId="2" borderId="2" xfId="1" applyNumberFormat="1" applyFont="1" applyFill="1" applyBorder="1" applyAlignment="1">
      <alignment horizontal="center" vertical="center"/>
    </xf>
    <xf numFmtId="0" fontId="41" fillId="2" borderId="0" xfId="0" applyFont="1" applyFill="1"/>
    <xf numFmtId="166" fontId="3" fillId="2" borderId="2" xfId="13" applyNumberFormat="1" applyFont="1" applyFill="1" applyBorder="1" applyAlignment="1">
      <alignment horizontal="center" vertical="center"/>
    </xf>
    <xf numFmtId="1" fontId="14" fillId="2" borderId="2"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1" fontId="21" fillId="2" borderId="4" xfId="1"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0" fontId="4" fillId="2" borderId="2" xfId="0" applyFont="1" applyFill="1" applyBorder="1" applyAlignment="1">
      <alignment vertical="center"/>
    </xf>
    <xf numFmtId="166" fontId="4" fillId="2" borderId="2" xfId="1" applyNumberFormat="1" applyFont="1" applyFill="1" applyBorder="1" applyAlignment="1">
      <alignmen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14" fontId="25" fillId="2" borderId="2" xfId="0" quotePrefix="1" applyNumberFormat="1" applyFont="1" applyFill="1" applyBorder="1" applyAlignment="1">
      <alignment horizontal="center" vertical="center"/>
    </xf>
    <xf numFmtId="166" fontId="21" fillId="2" borderId="2" xfId="1"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1" fontId="14" fillId="2" borderId="2" xfId="1" applyNumberFormat="1" applyFont="1" applyFill="1" applyBorder="1" applyAlignment="1">
      <alignment horizontal="center" vertical="center" wrapText="1"/>
    </xf>
    <xf numFmtId="1" fontId="25" fillId="2" borderId="2" xfId="2" applyNumberFormat="1" applyFont="1" applyFill="1" applyBorder="1" applyAlignment="1">
      <alignment horizontal="center" vertical="center" wrapText="1"/>
    </xf>
    <xf numFmtId="1" fontId="21" fillId="2" borderId="2" xfId="2" applyNumberFormat="1" applyFont="1" applyFill="1" applyBorder="1" applyAlignment="1">
      <alignment horizontal="center" vertical="center" wrapText="1"/>
    </xf>
    <xf numFmtId="1" fontId="25" fillId="2" borderId="2" xfId="1" applyNumberFormat="1" applyFont="1" applyFill="1" applyBorder="1" applyAlignment="1">
      <alignment horizontal="center" vertical="center"/>
    </xf>
    <xf numFmtId="0" fontId="15" fillId="2" borderId="0" xfId="0" applyFont="1" applyFill="1" applyAlignment="1">
      <alignment horizontal="center"/>
    </xf>
    <xf numFmtId="166" fontId="3" fillId="2" borderId="2" xfId="8"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3" fillId="2" borderId="2" xfId="0" quotePrefix="1" applyFont="1" applyFill="1" applyBorder="1" applyAlignment="1">
      <alignment horizontal="center" vertical="center"/>
    </xf>
    <xf numFmtId="0" fontId="3" fillId="2" borderId="2" xfId="0" quotePrefix="1" applyFont="1" applyFill="1" applyBorder="1" applyAlignment="1">
      <alignment horizontal="center" vertical="center" wrapText="1"/>
    </xf>
    <xf numFmtId="0" fontId="7" fillId="2" borderId="2" xfId="0" quotePrefix="1" applyFont="1" applyFill="1" applyBorder="1" applyAlignment="1">
      <alignment horizontal="center" vertical="center"/>
    </xf>
    <xf numFmtId="14" fontId="8" fillId="2" borderId="2" xfId="0" applyNumberFormat="1" applyFont="1" applyFill="1" applyBorder="1" applyAlignment="1">
      <alignment horizontal="center" vertical="center"/>
    </xf>
    <xf numFmtId="0" fontId="7" fillId="2" borderId="3" xfId="0" applyFont="1" applyFill="1" applyBorder="1" applyAlignment="1">
      <alignment horizontal="left" vertical="center" wrapText="1"/>
    </xf>
    <xf numFmtId="0" fontId="18" fillId="2" borderId="0" xfId="2" applyFont="1" applyFill="1" applyAlignment="1">
      <alignment horizontal="center" vertical="center"/>
    </xf>
    <xf numFmtId="166" fontId="19" fillId="2" borderId="4" xfId="1" applyNumberFormat="1" applyFont="1" applyFill="1" applyBorder="1" applyAlignment="1">
      <alignment horizontal="center" vertical="center"/>
    </xf>
    <xf numFmtId="166" fontId="19" fillId="2" borderId="4" xfId="1" applyNumberFormat="1" applyFont="1" applyFill="1" applyBorder="1" applyAlignment="1">
      <alignment horizontal="left" vertical="center"/>
    </xf>
    <xf numFmtId="0" fontId="23" fillId="2" borderId="0" xfId="0" applyFont="1" applyFill="1" applyAlignment="1">
      <alignment horizontal="center"/>
    </xf>
    <xf numFmtId="0" fontId="14" fillId="2" borderId="2" xfId="2" applyFont="1" applyFill="1" applyBorder="1" applyAlignment="1">
      <alignment horizontal="center" vertical="center" wrapText="1"/>
    </xf>
    <xf numFmtId="165" fontId="23" fillId="2" borderId="2" xfId="1" applyNumberFormat="1" applyFont="1" applyFill="1" applyBorder="1" applyAlignment="1">
      <alignment horizontal="center" vertical="center" wrapText="1"/>
    </xf>
    <xf numFmtId="0" fontId="44" fillId="2" borderId="0" xfId="2" applyFont="1" applyFill="1" applyAlignment="1">
      <alignment horizontal="center" vertical="center"/>
    </xf>
    <xf numFmtId="0" fontId="29" fillId="2" borderId="0" xfId="0" applyFont="1" applyFill="1" applyAlignment="1">
      <alignment horizontal="center" vertical="center"/>
    </xf>
    <xf numFmtId="0" fontId="45" fillId="2" borderId="0" xfId="0" applyFont="1" applyFill="1"/>
    <xf numFmtId="0" fontId="46" fillId="3" borderId="2" xfId="0" applyFont="1" applyFill="1" applyBorder="1" applyAlignment="1">
      <alignment horizontal="center" vertical="center"/>
    </xf>
    <xf numFmtId="49" fontId="46" fillId="3" borderId="2" xfId="0" applyNumberFormat="1" applyFont="1" applyFill="1" applyBorder="1" applyAlignment="1">
      <alignment horizontal="center" vertical="center"/>
    </xf>
    <xf numFmtId="49" fontId="46" fillId="3" borderId="3" xfId="0" applyNumberFormat="1" applyFont="1" applyFill="1" applyBorder="1" applyAlignment="1">
      <alignment horizontal="left" vertical="center" wrapText="1"/>
    </xf>
    <xf numFmtId="49" fontId="46" fillId="3" borderId="4" xfId="0" applyNumberFormat="1" applyFont="1" applyFill="1" applyBorder="1" applyAlignment="1">
      <alignment horizontal="left" vertical="center"/>
    </xf>
    <xf numFmtId="166" fontId="47" fillId="3" borderId="2" xfId="1" applyNumberFormat="1" applyFont="1" applyFill="1" applyBorder="1" applyAlignment="1">
      <alignment horizontal="center" vertical="center"/>
    </xf>
    <xf numFmtId="0" fontId="48" fillId="3" borderId="2" xfId="0" applyFont="1" applyFill="1" applyBorder="1" applyAlignment="1">
      <alignment horizontal="center" vertical="center"/>
    </xf>
    <xf numFmtId="49" fontId="48" fillId="3" borderId="2" xfId="0" applyNumberFormat="1" applyFont="1" applyFill="1" applyBorder="1" applyAlignment="1">
      <alignment horizontal="center" vertical="center" wrapText="1"/>
    </xf>
    <xf numFmtId="9" fontId="49" fillId="3" borderId="2" xfId="2" applyNumberFormat="1" applyFont="1" applyFill="1" applyBorder="1" applyAlignment="1">
      <alignment horizontal="center" vertical="center" wrapText="1"/>
    </xf>
    <xf numFmtId="1" fontId="47" fillId="3" borderId="4" xfId="1" applyNumberFormat="1" applyFont="1" applyFill="1" applyBorder="1" applyAlignment="1">
      <alignment horizontal="center" vertical="center" wrapText="1"/>
    </xf>
    <xf numFmtId="166" fontId="46" fillId="3" borderId="2" xfId="1" applyNumberFormat="1" applyFont="1" applyFill="1" applyBorder="1" applyAlignment="1">
      <alignment horizontal="center" vertical="center"/>
    </xf>
    <xf numFmtId="1" fontId="47" fillId="3" borderId="2" xfId="1" applyNumberFormat="1" applyFont="1" applyFill="1" applyBorder="1" applyAlignment="1">
      <alignment horizontal="center" vertical="center"/>
    </xf>
    <xf numFmtId="1" fontId="48" fillId="3" borderId="2" xfId="1" applyNumberFormat="1" applyFont="1" applyFill="1" applyBorder="1" applyAlignment="1">
      <alignment horizontal="center" vertical="center"/>
    </xf>
    <xf numFmtId="1" fontId="48" fillId="3" borderId="2" xfId="1" applyNumberFormat="1" applyFont="1" applyFill="1" applyBorder="1" applyAlignment="1">
      <alignment horizontal="center" vertical="center" wrapText="1"/>
    </xf>
    <xf numFmtId="0" fontId="50" fillId="3" borderId="0" xfId="0" applyFont="1" applyFill="1" applyAlignment="1">
      <alignmen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20" fillId="2" borderId="0" xfId="0" applyFont="1" applyFill="1" applyAlignment="1">
      <alignment horizontal="center" vertical="center"/>
    </xf>
    <xf numFmtId="0" fontId="3" fillId="2" borderId="0" xfId="2" applyFont="1" applyFill="1" applyAlignment="1">
      <alignment horizontal="center"/>
    </xf>
    <xf numFmtId="0" fontId="4" fillId="2" borderId="0" xfId="2" applyFont="1" applyFill="1" applyAlignment="1">
      <alignment horizontal="center"/>
    </xf>
    <xf numFmtId="0" fontId="30" fillId="2" borderId="0" xfId="2" applyFont="1" applyFill="1" applyAlignment="1">
      <alignment horizontal="center"/>
    </xf>
    <xf numFmtId="0" fontId="34" fillId="2" borderId="0" xfId="0" applyFont="1" applyFill="1" applyAlignment="1">
      <alignment horizontal="center" wrapText="1"/>
    </xf>
    <xf numFmtId="0" fontId="30" fillId="2" borderId="5" xfId="0" applyFont="1" applyFill="1" applyBorder="1" applyAlignment="1">
      <alignment horizontal="center" vertical="center"/>
    </xf>
    <xf numFmtId="0" fontId="18" fillId="2" borderId="0" xfId="2" applyFont="1" applyFill="1" applyAlignment="1">
      <alignment horizontal="center" vertical="center" wrapText="1"/>
    </xf>
    <xf numFmtId="0" fontId="18" fillId="2" borderId="0" xfId="2" applyFont="1" applyFill="1" applyAlignment="1">
      <alignment horizontal="center" vertical="center"/>
    </xf>
    <xf numFmtId="0" fontId="20" fillId="0" borderId="0" xfId="0" applyFont="1" applyAlignment="1">
      <alignment horizontal="center" vertical="center"/>
    </xf>
    <xf numFmtId="0" fontId="7" fillId="2" borderId="0" xfId="2" applyFont="1" applyFill="1" applyAlignment="1">
      <alignment horizontal="center"/>
    </xf>
    <xf numFmtId="0" fontId="5" fillId="2" borderId="0" xfId="2" applyFont="1" applyFill="1" applyAlignment="1">
      <alignment horizontal="center"/>
    </xf>
    <xf numFmtId="0" fontId="9" fillId="2" borderId="0" xfId="2" applyFont="1" applyFill="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center" vertical="center" wrapText="1"/>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3" fillId="2" borderId="2"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2" applyFont="1" applyAlignment="1">
      <alignment horizontal="center" vertical="center"/>
    </xf>
    <xf numFmtId="0" fontId="19" fillId="0" borderId="0" xfId="2" applyFont="1" applyAlignment="1">
      <alignment horizontal="center" vertical="center" wrapText="1"/>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7" fillId="0" borderId="5" xfId="0" applyFont="1" applyBorder="1" applyAlignment="1">
      <alignment horizontal="left" vertical="center" wrapText="1"/>
    </xf>
    <xf numFmtId="0" fontId="30" fillId="3" borderId="0" xfId="2" applyFont="1" applyFill="1" applyAlignment="1">
      <alignment horizontal="center" vertical="center" wrapText="1"/>
    </xf>
  </cellXfs>
  <cellStyles count="18">
    <cellStyle name="Bình thường 2" xfId="6" xr:uid="{430A8B1B-864A-4A82-9D2A-082DCE0857A8}"/>
    <cellStyle name="Bình thường 2 2" xfId="14" xr:uid="{87C1F8B7-4A94-4A69-891A-62AD85A9C42C}"/>
    <cellStyle name="Bình thường 2 3" xfId="12" xr:uid="{23F97FE7-F2AA-4657-A046-4C5B575EB8E7}"/>
    <cellStyle name="Bình thường 2 4" xfId="11" xr:uid="{9577BB36-F410-4F6F-8E50-841D40A441D3}"/>
    <cellStyle name="Comma" xfId="1" builtinId="3"/>
    <cellStyle name="Comma 2" xfId="4" xr:uid="{5EAFD3B5-1D13-4FB9-83B9-F955EEEFDCB8}"/>
    <cellStyle name="Comma 2 2" xfId="15" xr:uid="{8D89E1E7-61FB-48EA-A7BE-243F8055FB3B}"/>
    <cellStyle name="Comma 2 3" xfId="9" xr:uid="{037E8749-EFA3-4387-833D-087DD7E452BC}"/>
    <cellStyle name="Comma 3" xfId="13" xr:uid="{2014386E-64EB-4BF1-96C9-57FB49DAF66E}"/>
    <cellStyle name="Comma 4" xfId="8" xr:uid="{4058FE7B-11C6-4223-8840-4CE7D01016C2}"/>
    <cellStyle name="Dấu phẩy 2" xfId="5" xr:uid="{CE0D6404-C540-478C-8858-58D3CA8EDB91}"/>
    <cellStyle name="Dấu phẩy 2 2" xfId="16" xr:uid="{C8187CAF-ADCF-4910-BE95-D06302DA0D23}"/>
    <cellStyle name="Dấu phẩy 2 3" xfId="17" xr:uid="{CFC3A815-DD1E-4517-A570-5B1F5653CBCE}"/>
    <cellStyle name="Dấu phẩy 2 4" xfId="10" xr:uid="{7818B04C-B587-420A-A9ED-E265FB8E35B4}"/>
    <cellStyle name="Normal" xfId="0" builtinId="0"/>
    <cellStyle name="Normal 2" xfId="2" xr:uid="{00000000-0005-0000-0000-000002000000}"/>
    <cellStyle name="Normal 3" xfId="7" xr:uid="{B9F0DA07-A211-4EFC-BDF7-5564F8B78524}"/>
    <cellStyle name="Percent" xfId="3" builtinId="5"/>
  </cellStyles>
  <dxfs count="0"/>
  <tableStyles count="0" defaultTableStyle="TableStyleMedium2" defaultPivotStyle="PivotStyleLight16"/>
  <colors>
    <mruColors>
      <color rgb="FFF5DDF3"/>
      <color rgb="FFE395DA"/>
      <color rgb="FFCD53BC"/>
      <color rgb="FFA87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22632</xdr:rowOff>
    </xdr:from>
    <xdr:to>
      <xdr:col>10</xdr:col>
      <xdr:colOff>628650</xdr:colOff>
      <xdr:row>2</xdr:row>
      <xdr:rowOff>22632</xdr:rowOff>
    </xdr:to>
    <xdr:cxnSp macro="">
      <xdr:nvCxnSpPr>
        <xdr:cNvPr id="2" name="Straight Connector 7">
          <a:extLst>
            <a:ext uri="{FF2B5EF4-FFF2-40B4-BE49-F238E27FC236}">
              <a16:creationId xmlns:a16="http://schemas.microsoft.com/office/drawing/2014/main" id="{A7FCAC07-3629-4084-8006-C4EA7EF00088}"/>
            </a:ext>
          </a:extLst>
        </xdr:cNvPr>
        <xdr:cNvCxnSpPr/>
      </xdr:nvCxnSpPr>
      <xdr:spPr>
        <a:xfrm>
          <a:off x="6858000" y="470307"/>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xdr:colOff>
      <xdr:row>2</xdr:row>
      <xdr:rowOff>9525</xdr:rowOff>
    </xdr:from>
    <xdr:to>
      <xdr:col>2</xdr:col>
      <xdr:colOff>1009650</xdr:colOff>
      <xdr:row>2</xdr:row>
      <xdr:rowOff>9525</xdr:rowOff>
    </xdr:to>
    <xdr:cxnSp macro="">
      <xdr:nvCxnSpPr>
        <xdr:cNvPr id="3" name="Straight Connector 8">
          <a:extLst>
            <a:ext uri="{FF2B5EF4-FFF2-40B4-BE49-F238E27FC236}">
              <a16:creationId xmlns:a16="http://schemas.microsoft.com/office/drawing/2014/main" id="{5E8F9CCB-B20C-41E2-B23F-42BC1A98D9D3}"/>
            </a:ext>
          </a:extLst>
        </xdr:cNvPr>
        <xdr:cNvCxnSpPr/>
      </xdr:nvCxnSpPr>
      <xdr:spPr>
        <a:xfrm>
          <a:off x="1390650" y="457200"/>
          <a:ext cx="962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475773</xdr:colOff>
      <xdr:row>5</xdr:row>
      <xdr:rowOff>41682</xdr:rowOff>
    </xdr:from>
    <xdr:to>
      <xdr:col>6</xdr:col>
      <xdr:colOff>1638300</xdr:colOff>
      <xdr:row>5</xdr:row>
      <xdr:rowOff>41682</xdr:rowOff>
    </xdr:to>
    <xdr:cxnSp macro="">
      <xdr:nvCxnSpPr>
        <xdr:cNvPr id="4" name="Straight Connector 7">
          <a:extLst>
            <a:ext uri="{FF2B5EF4-FFF2-40B4-BE49-F238E27FC236}">
              <a16:creationId xmlns:a16="http://schemas.microsoft.com/office/drawing/2014/main" id="{A3BFA581-3D1E-4255-8473-2865AF41163A}"/>
            </a:ext>
          </a:extLst>
        </xdr:cNvPr>
        <xdr:cNvCxnSpPr/>
      </xdr:nvCxnSpPr>
      <xdr:spPr>
        <a:xfrm>
          <a:off x="4257198" y="1508532"/>
          <a:ext cx="20388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428625</xdr:colOff>
      <xdr:row>2</xdr:row>
      <xdr:rowOff>3582</xdr:rowOff>
    </xdr:from>
    <xdr:to>
      <xdr:col>11</xdr:col>
      <xdr:colOff>76200</xdr:colOff>
      <xdr:row>2</xdr:row>
      <xdr:rowOff>3582</xdr:rowOff>
    </xdr:to>
    <xdr:cxnSp macro="">
      <xdr:nvCxnSpPr>
        <xdr:cNvPr id="2" name="Straight Connector 7">
          <a:extLst>
            <a:ext uri="{FF2B5EF4-FFF2-40B4-BE49-F238E27FC236}">
              <a16:creationId xmlns:a16="http://schemas.microsoft.com/office/drawing/2014/main" id="{73714BA9-477B-4CCA-9FF6-CF7AF4F320B8}"/>
            </a:ext>
          </a:extLst>
        </xdr:cNvPr>
        <xdr:cNvCxnSpPr/>
      </xdr:nvCxnSpPr>
      <xdr:spPr>
        <a:xfrm>
          <a:off x="5743575" y="451257"/>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1038225</xdr:colOff>
      <xdr:row>1</xdr:row>
      <xdr:rowOff>228600</xdr:rowOff>
    </xdr:from>
    <xdr:to>
      <xdr:col>2</xdr:col>
      <xdr:colOff>866775</xdr:colOff>
      <xdr:row>1</xdr:row>
      <xdr:rowOff>228600</xdr:rowOff>
    </xdr:to>
    <xdr:cxnSp macro="">
      <xdr:nvCxnSpPr>
        <xdr:cNvPr id="3" name="Straight Connector 8">
          <a:extLst>
            <a:ext uri="{FF2B5EF4-FFF2-40B4-BE49-F238E27FC236}">
              <a16:creationId xmlns:a16="http://schemas.microsoft.com/office/drawing/2014/main" id="{00F6DFAB-3998-4158-B129-8893B22AC2CE}"/>
            </a:ext>
          </a:extLst>
        </xdr:cNvPr>
        <xdr:cNvCxnSpPr/>
      </xdr:nvCxnSpPr>
      <xdr:spPr>
        <a:xfrm>
          <a:off x="1390650" y="438150"/>
          <a:ext cx="933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g_tính1"/>
    </sheetNames>
    <sheetDataSet>
      <sheetData sheetId="0" refreshError="1">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C947-C915-4C3F-BCF7-099AB0A2A7C5}">
  <sheetPr>
    <tabColor rgb="FFFF0000"/>
  </sheetPr>
  <dimension ref="A1:P140"/>
  <sheetViews>
    <sheetView tabSelected="1" zoomScaleNormal="100" workbookViewId="0">
      <selection activeCell="G7" sqref="G7"/>
    </sheetView>
  </sheetViews>
  <sheetFormatPr defaultRowHeight="15.75" x14ac:dyDescent="0.25"/>
  <cols>
    <col min="1" max="1" width="5.85546875" style="79" customWidth="1"/>
    <col min="2" max="2" width="14.28515625" style="106" bestFit="1" customWidth="1"/>
    <col min="3" max="3" width="18.140625" style="107" customWidth="1"/>
    <col min="4" max="4" width="8.5703125" style="108" bestFit="1" customWidth="1"/>
    <col min="5" max="5" width="9.85546875" style="109" customWidth="1"/>
    <col min="6" max="6" width="13.28515625" style="76" customWidth="1"/>
    <col min="7" max="7" width="26.140625" style="77" customWidth="1"/>
    <col min="8" max="8" width="6.7109375" style="110" customWidth="1"/>
    <col min="9" max="9" width="5.85546875" style="110" customWidth="1"/>
    <col min="10" max="10" width="14.7109375" style="79" customWidth="1"/>
    <col min="11" max="11" width="14.140625" style="79" customWidth="1"/>
    <col min="12" max="12" width="13.85546875" style="111" customWidth="1"/>
    <col min="13" max="13" width="15" style="150" customWidth="1"/>
    <col min="14" max="14" width="7.28515625" style="77" customWidth="1"/>
    <col min="15" max="16" width="9" style="78" customWidth="1"/>
    <col min="17" max="16384" width="9.140625" style="79"/>
  </cols>
  <sheetData>
    <row r="1" spans="1:16" ht="16.5" x14ac:dyDescent="0.25">
      <c r="A1" s="184" t="s">
        <v>0</v>
      </c>
      <c r="B1" s="184"/>
      <c r="C1" s="184"/>
      <c r="D1" s="184"/>
      <c r="E1" s="184"/>
      <c r="G1" s="185" t="s">
        <v>57</v>
      </c>
      <c r="H1" s="185"/>
      <c r="I1" s="185"/>
      <c r="J1" s="185"/>
      <c r="K1" s="185"/>
      <c r="L1" s="185"/>
      <c r="M1" s="185"/>
    </row>
    <row r="2" spans="1:16" ht="18.75" x14ac:dyDescent="0.3">
      <c r="A2" s="185" t="s">
        <v>160</v>
      </c>
      <c r="B2" s="185"/>
      <c r="C2" s="185"/>
      <c r="D2" s="185"/>
      <c r="E2" s="185"/>
      <c r="G2" s="186" t="s">
        <v>58</v>
      </c>
      <c r="H2" s="186"/>
      <c r="I2" s="186"/>
      <c r="J2" s="186"/>
      <c r="K2" s="186"/>
      <c r="L2" s="186"/>
      <c r="M2" s="186"/>
    </row>
    <row r="3" spans="1:16" ht="20.25" customHeight="1" x14ac:dyDescent="0.25">
      <c r="A3" s="117"/>
      <c r="B3" s="80"/>
      <c r="C3" s="81"/>
      <c r="D3" s="82"/>
      <c r="E3" s="83"/>
      <c r="F3" s="84"/>
      <c r="G3" s="84"/>
      <c r="H3" s="85"/>
      <c r="I3" s="85"/>
      <c r="J3" s="86"/>
      <c r="K3" s="86"/>
      <c r="L3" s="87"/>
      <c r="M3" s="86"/>
    </row>
    <row r="4" spans="1:16" ht="41.25" customHeight="1" x14ac:dyDescent="0.25">
      <c r="A4" s="215" t="s">
        <v>517</v>
      </c>
      <c r="B4" s="215"/>
      <c r="C4" s="215"/>
      <c r="D4" s="215"/>
      <c r="E4" s="215"/>
      <c r="F4" s="215"/>
      <c r="G4" s="215"/>
      <c r="H4" s="215"/>
      <c r="I4" s="215"/>
      <c r="J4" s="215"/>
      <c r="K4" s="215"/>
      <c r="L4" s="215"/>
      <c r="M4" s="215"/>
    </row>
    <row r="5" spans="1:16" ht="18.75" customHeight="1" x14ac:dyDescent="0.3">
      <c r="A5" s="187" t="s">
        <v>497</v>
      </c>
      <c r="B5" s="187"/>
      <c r="C5" s="187"/>
      <c r="D5" s="187"/>
      <c r="E5" s="187"/>
      <c r="F5" s="187"/>
      <c r="G5" s="187"/>
      <c r="H5" s="187"/>
      <c r="I5" s="187"/>
      <c r="J5" s="187"/>
      <c r="K5" s="187"/>
      <c r="L5" s="187"/>
      <c r="M5" s="187"/>
    </row>
    <row r="7" spans="1:16" s="90" customFormat="1" ht="72.75" customHeight="1" x14ac:dyDescent="0.25">
      <c r="A7" s="6" t="s">
        <v>1</v>
      </c>
      <c r="B7" s="35" t="s">
        <v>2</v>
      </c>
      <c r="C7" s="36" t="s">
        <v>3</v>
      </c>
      <c r="D7" s="37" t="s">
        <v>4</v>
      </c>
      <c r="E7" s="55" t="s">
        <v>7</v>
      </c>
      <c r="F7" s="54" t="s">
        <v>5</v>
      </c>
      <c r="G7" s="54" t="s">
        <v>8</v>
      </c>
      <c r="H7" s="40" t="s">
        <v>90</v>
      </c>
      <c r="I7" s="51" t="s">
        <v>493</v>
      </c>
      <c r="J7" s="57" t="s">
        <v>85</v>
      </c>
      <c r="K7" s="57" t="s">
        <v>181</v>
      </c>
      <c r="L7" s="57" t="s">
        <v>74</v>
      </c>
      <c r="M7" s="147" t="s">
        <v>91</v>
      </c>
      <c r="N7" s="88" t="s">
        <v>191</v>
      </c>
      <c r="O7" s="89" t="s">
        <v>190</v>
      </c>
      <c r="P7" s="91" t="s">
        <v>493</v>
      </c>
    </row>
    <row r="8" spans="1:16" s="90" customFormat="1" ht="16.5" x14ac:dyDescent="0.25">
      <c r="A8" s="6" t="s">
        <v>9</v>
      </c>
      <c r="B8" s="139" t="s">
        <v>84</v>
      </c>
      <c r="C8" s="59"/>
      <c r="D8" s="60"/>
      <c r="E8" s="57"/>
      <c r="F8" s="54"/>
      <c r="G8" s="54"/>
      <c r="H8" s="40"/>
      <c r="I8" s="152"/>
      <c r="J8" s="55"/>
      <c r="K8" s="55"/>
      <c r="L8" s="55"/>
      <c r="M8" s="147"/>
      <c r="N8" s="88"/>
      <c r="O8" s="51"/>
      <c r="P8" s="152"/>
    </row>
    <row r="9" spans="1:16" s="90" customFormat="1" ht="25.5" x14ac:dyDescent="0.25">
      <c r="A9" s="4">
        <v>1</v>
      </c>
      <c r="B9" s="123" t="s">
        <v>477</v>
      </c>
      <c r="C9" s="124" t="s">
        <v>161</v>
      </c>
      <c r="D9" s="125" t="s">
        <v>22</v>
      </c>
      <c r="E9" s="47" t="s">
        <v>410</v>
      </c>
      <c r="F9" s="129" t="s">
        <v>474</v>
      </c>
      <c r="G9" s="49" t="s">
        <v>10</v>
      </c>
      <c r="H9" s="69">
        <v>1</v>
      </c>
      <c r="I9" s="136" t="s">
        <v>21</v>
      </c>
      <c r="J9" s="41">
        <f>18500000/10*4*H9</f>
        <v>7400000</v>
      </c>
      <c r="K9" s="41">
        <f>1250000*5*H9</f>
        <v>6250000</v>
      </c>
      <c r="L9" s="151">
        <v>1550000</v>
      </c>
      <c r="M9" s="148">
        <v>31310001576814</v>
      </c>
      <c r="N9" s="133" t="s">
        <v>193</v>
      </c>
      <c r="O9" s="133" t="s">
        <v>498</v>
      </c>
      <c r="P9" s="136" t="s">
        <v>21</v>
      </c>
    </row>
    <row r="10" spans="1:16" s="90" customFormat="1" ht="25.5" x14ac:dyDescent="0.25">
      <c r="A10" s="4">
        <f>A9+1</f>
        <v>2</v>
      </c>
      <c r="B10" s="135" t="s">
        <v>476</v>
      </c>
      <c r="C10" s="140" t="s">
        <v>333</v>
      </c>
      <c r="D10" s="141" t="s">
        <v>336</v>
      </c>
      <c r="E10" s="145" t="s">
        <v>375</v>
      </c>
      <c r="F10" s="52" t="s">
        <v>475</v>
      </c>
      <c r="G10" s="162" t="s">
        <v>293</v>
      </c>
      <c r="H10" s="69">
        <v>1</v>
      </c>
      <c r="I10" s="136" t="s">
        <v>21</v>
      </c>
      <c r="J10" s="41">
        <f>18500000/10*4*H10</f>
        <v>7400000</v>
      </c>
      <c r="K10" s="41">
        <f t="shared" ref="K10:K12" si="0">1250000*5*H10</f>
        <v>6250000</v>
      </c>
      <c r="L10" s="151">
        <v>1550000</v>
      </c>
      <c r="M10" s="148">
        <v>31310001578193</v>
      </c>
      <c r="N10" s="133" t="s">
        <v>193</v>
      </c>
      <c r="O10" s="133" t="s">
        <v>498</v>
      </c>
      <c r="P10" s="136" t="s">
        <v>21</v>
      </c>
    </row>
    <row r="11" spans="1:16" s="38" customFormat="1" ht="25.5" x14ac:dyDescent="0.25">
      <c r="A11" s="4">
        <f t="shared" ref="A11:A12" si="1">A10+1</f>
        <v>3</v>
      </c>
      <c r="B11" s="4" t="s">
        <v>92</v>
      </c>
      <c r="C11" s="66" t="s">
        <v>93</v>
      </c>
      <c r="D11" s="45" t="s">
        <v>22</v>
      </c>
      <c r="E11" s="143" t="str">
        <f>VLOOKUP(B11,[1]Trang_tính1!$B$2:$O$18413,4,0)</f>
        <v>12/12/2002</v>
      </c>
      <c r="F11" s="50" t="s">
        <v>182</v>
      </c>
      <c r="G11" s="50" t="s">
        <v>50</v>
      </c>
      <c r="H11" s="71">
        <v>0.5</v>
      </c>
      <c r="I11" s="136" t="s">
        <v>21</v>
      </c>
      <c r="J11" s="41">
        <f>18500000/10*4*H11</f>
        <v>3700000</v>
      </c>
      <c r="K11" s="41">
        <f t="shared" si="0"/>
        <v>3125000</v>
      </c>
      <c r="L11" s="41">
        <f t="shared" ref="L11:L12" si="2">J11-K11</f>
        <v>575000</v>
      </c>
      <c r="M11" s="63">
        <v>1017599653</v>
      </c>
      <c r="N11" s="46" t="s">
        <v>265</v>
      </c>
      <c r="O11" s="146" t="s">
        <v>196</v>
      </c>
      <c r="P11" s="136" t="s">
        <v>21</v>
      </c>
    </row>
    <row r="12" spans="1:16" s="38" customFormat="1" ht="25.5" x14ac:dyDescent="0.25">
      <c r="A12" s="4">
        <f t="shared" si="1"/>
        <v>4</v>
      </c>
      <c r="B12" s="134" t="s">
        <v>198</v>
      </c>
      <c r="C12" s="65" t="s">
        <v>199</v>
      </c>
      <c r="D12" s="44" t="s">
        <v>200</v>
      </c>
      <c r="E12" s="143" t="s">
        <v>201</v>
      </c>
      <c r="F12" s="53" t="s">
        <v>353</v>
      </c>
      <c r="G12" s="49" t="s">
        <v>50</v>
      </c>
      <c r="H12" s="70">
        <v>0.5</v>
      </c>
      <c r="I12" s="136" t="s">
        <v>21</v>
      </c>
      <c r="J12" s="41">
        <f>18500000/10*4*H12</f>
        <v>3700000</v>
      </c>
      <c r="K12" s="41">
        <f t="shared" si="0"/>
        <v>3125000</v>
      </c>
      <c r="L12" s="41">
        <f t="shared" si="2"/>
        <v>575000</v>
      </c>
      <c r="M12" s="63">
        <v>31310001461558</v>
      </c>
      <c r="N12" s="46" t="s">
        <v>193</v>
      </c>
      <c r="O12" s="146" t="s">
        <v>194</v>
      </c>
      <c r="P12" s="136" t="s">
        <v>21</v>
      </c>
    </row>
    <row r="13" spans="1:16" s="38" customFormat="1" ht="16.5" x14ac:dyDescent="0.25">
      <c r="A13" s="6"/>
      <c r="B13" s="6"/>
      <c r="C13" s="67" t="s">
        <v>16</v>
      </c>
      <c r="D13" s="58">
        <f>A12</f>
        <v>4</v>
      </c>
      <c r="E13" s="142"/>
      <c r="F13" s="51" t="s">
        <v>17</v>
      </c>
      <c r="G13" s="51"/>
      <c r="H13" s="42"/>
      <c r="I13" s="136"/>
      <c r="J13" s="42">
        <f>SUM(J9:J12)</f>
        <v>22200000</v>
      </c>
      <c r="K13" s="42">
        <f t="shared" ref="K13:L13" si="3">SUM(K9:K12)</f>
        <v>18750000</v>
      </c>
      <c r="L13" s="42">
        <f t="shared" si="3"/>
        <v>4250000</v>
      </c>
      <c r="M13" s="62"/>
      <c r="N13" s="46"/>
      <c r="O13" s="146"/>
      <c r="P13" s="136"/>
    </row>
    <row r="14" spans="1:16" s="38" customFormat="1" ht="16.5" x14ac:dyDescent="0.25">
      <c r="A14" s="6" t="s">
        <v>18</v>
      </c>
      <c r="B14" s="6" t="s">
        <v>75</v>
      </c>
      <c r="C14" s="65"/>
      <c r="D14" s="44"/>
      <c r="E14" s="143"/>
      <c r="F14" s="53"/>
      <c r="G14" s="49"/>
      <c r="H14" s="70"/>
      <c r="I14" s="136"/>
      <c r="J14" s="41"/>
      <c r="K14" s="41"/>
      <c r="L14" s="41"/>
      <c r="M14" s="63"/>
      <c r="N14" s="46"/>
      <c r="O14" s="146"/>
      <c r="P14" s="136"/>
    </row>
    <row r="15" spans="1:16" s="38" customFormat="1" ht="16.5" x14ac:dyDescent="0.25">
      <c r="A15" s="4">
        <v>1</v>
      </c>
      <c r="B15" s="134" t="s">
        <v>95</v>
      </c>
      <c r="C15" s="65" t="s">
        <v>73</v>
      </c>
      <c r="D15" s="44" t="s">
        <v>96</v>
      </c>
      <c r="E15" s="143" t="str">
        <f>VLOOKUP(B15,[1]Trang_tính1!$B$2:$O$18413,4,0)</f>
        <v>28/07/2002</v>
      </c>
      <c r="F15" s="49" t="s">
        <v>179</v>
      </c>
      <c r="G15" s="49" t="s">
        <v>10</v>
      </c>
      <c r="H15" s="69">
        <v>1</v>
      </c>
      <c r="I15" s="136" t="s">
        <v>27</v>
      </c>
      <c r="J15" s="41">
        <f t="shared" ref="J15:J18" si="4">18500000/10*4*H15</f>
        <v>7400000</v>
      </c>
      <c r="K15" s="41">
        <f>1200000*5*H15</f>
        <v>6000000</v>
      </c>
      <c r="L15" s="41">
        <f t="shared" ref="L15:L21" si="5">J15-K15</f>
        <v>1400000</v>
      </c>
      <c r="M15" s="63">
        <v>1017419473</v>
      </c>
      <c r="N15" s="46" t="s">
        <v>265</v>
      </c>
      <c r="O15" s="146" t="s">
        <v>196</v>
      </c>
      <c r="P15" s="136" t="s">
        <v>27</v>
      </c>
    </row>
    <row r="16" spans="1:16" s="180" customFormat="1" ht="51" x14ac:dyDescent="0.25">
      <c r="A16" s="167">
        <f>A15+1</f>
        <v>2</v>
      </c>
      <c r="B16" s="168" t="s">
        <v>169</v>
      </c>
      <c r="C16" s="169" t="s">
        <v>170</v>
      </c>
      <c r="D16" s="170" t="s">
        <v>112</v>
      </c>
      <c r="E16" s="171" t="str">
        <f>VLOOKUP(B16,[1]Trang_tính1!$B$2:$O$18413,4,0)</f>
        <v>11/04/2002</v>
      </c>
      <c r="F16" s="172" t="s">
        <v>171</v>
      </c>
      <c r="G16" s="173" t="s">
        <v>508</v>
      </c>
      <c r="H16" s="174">
        <v>1</v>
      </c>
      <c r="I16" s="175" t="s">
        <v>27</v>
      </c>
      <c r="J16" s="176">
        <f t="shared" si="4"/>
        <v>7400000</v>
      </c>
      <c r="K16" s="176">
        <f t="shared" ref="K16:K21" si="6">1200000*5*H16</f>
        <v>6000000</v>
      </c>
      <c r="L16" s="176">
        <f t="shared" si="5"/>
        <v>1400000</v>
      </c>
      <c r="M16" s="177">
        <v>1017333299</v>
      </c>
      <c r="N16" s="178" t="s">
        <v>265</v>
      </c>
      <c r="O16" s="179" t="s">
        <v>196</v>
      </c>
      <c r="P16" s="175" t="s">
        <v>27</v>
      </c>
    </row>
    <row r="17" spans="1:16" s="38" customFormat="1" ht="16.5" x14ac:dyDescent="0.25">
      <c r="A17" s="4">
        <f t="shared" ref="A17:A21" si="7">A16+1</f>
        <v>3</v>
      </c>
      <c r="B17" s="134" t="s">
        <v>97</v>
      </c>
      <c r="C17" s="65" t="s">
        <v>13</v>
      </c>
      <c r="D17" s="44" t="s">
        <v>14</v>
      </c>
      <c r="E17" s="143" t="str">
        <f>VLOOKUP(B17,[1]Trang_tính1!$B$2:$O$18413,4,0)</f>
        <v>12/09/2002</v>
      </c>
      <c r="F17" s="49" t="s">
        <v>98</v>
      </c>
      <c r="G17" s="49" t="s">
        <v>10</v>
      </c>
      <c r="H17" s="69">
        <v>1</v>
      </c>
      <c r="I17" s="136" t="s">
        <v>27</v>
      </c>
      <c r="J17" s="41">
        <f t="shared" si="4"/>
        <v>7400000</v>
      </c>
      <c r="K17" s="41">
        <f t="shared" si="6"/>
        <v>6000000</v>
      </c>
      <c r="L17" s="41">
        <f t="shared" si="5"/>
        <v>1400000</v>
      </c>
      <c r="M17" s="63">
        <v>1017509096</v>
      </c>
      <c r="N17" s="46" t="s">
        <v>265</v>
      </c>
      <c r="O17" s="146" t="s">
        <v>196</v>
      </c>
      <c r="P17" s="136" t="s">
        <v>27</v>
      </c>
    </row>
    <row r="18" spans="1:16" s="38" customFormat="1" ht="63.75" x14ac:dyDescent="0.25">
      <c r="A18" s="4">
        <f t="shared" si="7"/>
        <v>4</v>
      </c>
      <c r="B18" s="134" t="s">
        <v>136</v>
      </c>
      <c r="C18" s="65" t="s">
        <v>137</v>
      </c>
      <c r="D18" s="44" t="s">
        <v>41</v>
      </c>
      <c r="E18" s="143" t="str">
        <f>VLOOKUP(B18,[1]Trang_tính1!$B$2:$O$18413,4,0)</f>
        <v>10/07/2002</v>
      </c>
      <c r="F18" s="49" t="s">
        <v>188</v>
      </c>
      <c r="G18" s="49" t="s">
        <v>300</v>
      </c>
      <c r="H18" s="70">
        <v>0.7</v>
      </c>
      <c r="I18" s="136" t="s">
        <v>27</v>
      </c>
      <c r="J18" s="41">
        <f t="shared" si="4"/>
        <v>5180000</v>
      </c>
      <c r="K18" s="41">
        <f t="shared" si="6"/>
        <v>4200000</v>
      </c>
      <c r="L18" s="41">
        <f t="shared" si="5"/>
        <v>980000</v>
      </c>
      <c r="M18" s="63">
        <v>1017599804</v>
      </c>
      <c r="N18" s="46" t="s">
        <v>195</v>
      </c>
      <c r="O18" s="146" t="s">
        <v>196</v>
      </c>
      <c r="P18" s="136" t="s">
        <v>27</v>
      </c>
    </row>
    <row r="19" spans="1:16" s="38" customFormat="1" ht="63.75" x14ac:dyDescent="0.25">
      <c r="A19" s="4">
        <f t="shared" si="7"/>
        <v>5</v>
      </c>
      <c r="B19" s="135" t="s">
        <v>489</v>
      </c>
      <c r="C19" s="140" t="s">
        <v>507</v>
      </c>
      <c r="D19" s="141" t="s">
        <v>321</v>
      </c>
      <c r="E19" s="145" t="s">
        <v>382</v>
      </c>
      <c r="F19" s="52" t="s">
        <v>488</v>
      </c>
      <c r="G19" s="49" t="s">
        <v>300</v>
      </c>
      <c r="H19" s="70">
        <v>0.7</v>
      </c>
      <c r="I19" s="136" t="s">
        <v>27</v>
      </c>
      <c r="J19" s="41">
        <f>18500000/10*4*H19</f>
        <v>5180000</v>
      </c>
      <c r="K19" s="41">
        <f t="shared" si="6"/>
        <v>4200000</v>
      </c>
      <c r="L19" s="41">
        <f t="shared" ref="L19" si="8">J19-K19</f>
        <v>980000</v>
      </c>
      <c r="M19" s="63">
        <v>1032643494</v>
      </c>
      <c r="N19" s="46" t="s">
        <v>195</v>
      </c>
      <c r="O19" s="146" t="s">
        <v>196</v>
      </c>
      <c r="P19" s="136" t="s">
        <v>27</v>
      </c>
    </row>
    <row r="20" spans="1:16" s="38" customFormat="1" ht="25.5" x14ac:dyDescent="0.25">
      <c r="A20" s="4">
        <f t="shared" si="7"/>
        <v>6</v>
      </c>
      <c r="B20" s="123" t="s">
        <v>348</v>
      </c>
      <c r="C20" s="124" t="s">
        <v>349</v>
      </c>
      <c r="D20" s="125" t="s">
        <v>12</v>
      </c>
      <c r="E20" s="47" t="s">
        <v>340</v>
      </c>
      <c r="F20" s="129" t="s">
        <v>94</v>
      </c>
      <c r="G20" s="49" t="s">
        <v>50</v>
      </c>
      <c r="H20" s="71">
        <v>0.5</v>
      </c>
      <c r="I20" s="136" t="s">
        <v>27</v>
      </c>
      <c r="J20" s="41">
        <f t="shared" ref="J20:J21" si="9">18500000/10*4*H20</f>
        <v>3700000</v>
      </c>
      <c r="K20" s="41">
        <f t="shared" si="6"/>
        <v>3000000</v>
      </c>
      <c r="L20" s="41">
        <f t="shared" si="5"/>
        <v>700000</v>
      </c>
      <c r="M20" s="63">
        <v>1017420058</v>
      </c>
      <c r="N20" s="46" t="s">
        <v>490</v>
      </c>
      <c r="O20" s="49" t="s">
        <v>196</v>
      </c>
      <c r="P20" s="136" t="s">
        <v>27</v>
      </c>
    </row>
    <row r="21" spans="1:16" s="38" customFormat="1" ht="33" x14ac:dyDescent="0.25">
      <c r="A21" s="4">
        <f t="shared" si="7"/>
        <v>7</v>
      </c>
      <c r="B21" s="4" t="s">
        <v>99</v>
      </c>
      <c r="C21" s="66" t="s">
        <v>100</v>
      </c>
      <c r="D21" s="45" t="s">
        <v>33</v>
      </c>
      <c r="E21" s="143" t="str">
        <f>VLOOKUP(B21,[1]Trang_tính1!$B$2:$O$18413,4,0)</f>
        <v>08/08/2002</v>
      </c>
      <c r="F21" s="50" t="s">
        <v>98</v>
      </c>
      <c r="G21" s="50" t="s">
        <v>50</v>
      </c>
      <c r="H21" s="71">
        <v>0.5</v>
      </c>
      <c r="I21" s="136" t="s">
        <v>27</v>
      </c>
      <c r="J21" s="41">
        <f t="shared" si="9"/>
        <v>3700000</v>
      </c>
      <c r="K21" s="41">
        <f t="shared" si="6"/>
        <v>3000000</v>
      </c>
      <c r="L21" s="41">
        <f t="shared" si="5"/>
        <v>700000</v>
      </c>
      <c r="M21" s="63">
        <v>1017508898</v>
      </c>
      <c r="N21" s="46" t="s">
        <v>195</v>
      </c>
      <c r="O21" s="146" t="s">
        <v>196</v>
      </c>
      <c r="P21" s="136" t="s">
        <v>27</v>
      </c>
    </row>
    <row r="22" spans="1:16" s="38" customFormat="1" ht="16.5" x14ac:dyDescent="0.25">
      <c r="A22" s="6"/>
      <c r="B22" s="6"/>
      <c r="C22" s="67" t="s">
        <v>16</v>
      </c>
      <c r="D22" s="58">
        <f>A21</f>
        <v>7</v>
      </c>
      <c r="E22" s="142"/>
      <c r="F22" s="51" t="s">
        <v>17</v>
      </c>
      <c r="G22" s="51"/>
      <c r="H22" s="42"/>
      <c r="I22" s="137"/>
      <c r="J22" s="42">
        <f>SUM(J15:J21)</f>
        <v>39960000</v>
      </c>
      <c r="K22" s="42">
        <f t="shared" ref="K22:L22" si="10">SUM(K15:K21)</f>
        <v>32400000</v>
      </c>
      <c r="L22" s="42">
        <f t="shared" si="10"/>
        <v>7560000</v>
      </c>
      <c r="M22" s="63"/>
      <c r="N22" s="49"/>
      <c r="O22" s="49"/>
      <c r="P22" s="137"/>
    </row>
    <row r="23" spans="1:16" s="38" customFormat="1" ht="16.5" x14ac:dyDescent="0.25">
      <c r="A23" s="6" t="s">
        <v>21</v>
      </c>
      <c r="B23" s="56" t="s">
        <v>76</v>
      </c>
      <c r="C23" s="67"/>
      <c r="D23" s="58"/>
      <c r="E23" s="62"/>
      <c r="F23" s="51"/>
      <c r="G23" s="51"/>
      <c r="H23" s="72"/>
      <c r="I23" s="137"/>
      <c r="J23" s="43"/>
      <c r="K23" s="43"/>
      <c r="L23" s="43"/>
      <c r="M23" s="63"/>
      <c r="N23" s="49"/>
      <c r="O23" s="49"/>
      <c r="P23" s="137"/>
    </row>
    <row r="24" spans="1:16" s="38" customFormat="1" ht="16.5" x14ac:dyDescent="0.25">
      <c r="A24" s="4">
        <v>1</v>
      </c>
      <c r="B24" s="134" t="s">
        <v>101</v>
      </c>
      <c r="C24" s="65" t="s">
        <v>102</v>
      </c>
      <c r="D24" s="44" t="s">
        <v>103</v>
      </c>
      <c r="E24" s="143" t="str">
        <f>VLOOKUP(B24,[1]Trang_tính1!$B$2:$O$18413,4,0)</f>
        <v>17/11/2002</v>
      </c>
      <c r="F24" s="49" t="s">
        <v>104</v>
      </c>
      <c r="G24" s="49" t="s">
        <v>31</v>
      </c>
      <c r="H24" s="70">
        <v>1</v>
      </c>
      <c r="I24" s="136" t="s">
        <v>21</v>
      </c>
      <c r="J24" s="41">
        <f t="shared" ref="J24:J25" si="11">18500000/10*4*H24</f>
        <v>7400000</v>
      </c>
      <c r="K24" s="41">
        <f t="shared" ref="K24:K29" si="12">1250000*5*H24</f>
        <v>6250000</v>
      </c>
      <c r="L24" s="41">
        <f t="shared" ref="L24:L29" si="13">J24-K24</f>
        <v>1150000</v>
      </c>
      <c r="M24" s="63" t="s">
        <v>305</v>
      </c>
      <c r="N24" s="50" t="s">
        <v>265</v>
      </c>
      <c r="O24" s="92" t="s">
        <v>196</v>
      </c>
      <c r="P24" s="136" t="s">
        <v>21</v>
      </c>
    </row>
    <row r="25" spans="1:16" s="38" customFormat="1" ht="25.5" x14ac:dyDescent="0.25">
      <c r="A25" s="4">
        <f t="shared" ref="A25:A29" si="14">A24+1</f>
        <v>2</v>
      </c>
      <c r="B25" s="134" t="s">
        <v>202</v>
      </c>
      <c r="C25" s="65" t="s">
        <v>39</v>
      </c>
      <c r="D25" s="44" t="s">
        <v>35</v>
      </c>
      <c r="E25" s="143" t="s">
        <v>203</v>
      </c>
      <c r="F25" s="53" t="s">
        <v>367</v>
      </c>
      <c r="G25" s="49" t="s">
        <v>10</v>
      </c>
      <c r="H25" s="69">
        <v>1</v>
      </c>
      <c r="I25" s="136" t="s">
        <v>21</v>
      </c>
      <c r="J25" s="41">
        <f t="shared" si="11"/>
        <v>7400000</v>
      </c>
      <c r="K25" s="41">
        <f t="shared" si="12"/>
        <v>6250000</v>
      </c>
      <c r="L25" s="41">
        <f t="shared" si="13"/>
        <v>1150000</v>
      </c>
      <c r="M25" s="63">
        <v>31310001460999</v>
      </c>
      <c r="N25" s="46" t="s">
        <v>193</v>
      </c>
      <c r="O25" s="146" t="s">
        <v>194</v>
      </c>
      <c r="P25" s="136" t="s">
        <v>21</v>
      </c>
    </row>
    <row r="26" spans="1:16" s="38" customFormat="1" ht="25.5" x14ac:dyDescent="0.25">
      <c r="A26" s="4">
        <f t="shared" si="14"/>
        <v>3</v>
      </c>
      <c r="B26" s="123" t="s">
        <v>472</v>
      </c>
      <c r="C26" s="124" t="s">
        <v>473</v>
      </c>
      <c r="D26" s="125" t="s">
        <v>15</v>
      </c>
      <c r="E26" s="47" t="s">
        <v>387</v>
      </c>
      <c r="F26" s="129" t="s">
        <v>471</v>
      </c>
      <c r="G26" s="49" t="s">
        <v>10</v>
      </c>
      <c r="H26" s="69">
        <v>1</v>
      </c>
      <c r="I26" s="136" t="s">
        <v>21</v>
      </c>
      <c r="J26" s="41">
        <f>18500000/10*4*H26</f>
        <v>7400000</v>
      </c>
      <c r="K26" s="41">
        <f t="shared" si="12"/>
        <v>6250000</v>
      </c>
      <c r="L26" s="132">
        <v>1550000</v>
      </c>
      <c r="M26" s="148">
        <v>31310001582352</v>
      </c>
      <c r="N26" s="133" t="s">
        <v>193</v>
      </c>
      <c r="O26" s="133" t="s">
        <v>498</v>
      </c>
      <c r="P26" s="136" t="s">
        <v>21</v>
      </c>
    </row>
    <row r="27" spans="1:16" s="38" customFormat="1" ht="63.75" x14ac:dyDescent="0.25">
      <c r="A27" s="4">
        <f t="shared" si="14"/>
        <v>4</v>
      </c>
      <c r="B27" s="134" t="s">
        <v>275</v>
      </c>
      <c r="C27" s="65" t="s">
        <v>276</v>
      </c>
      <c r="D27" s="44" t="s">
        <v>277</v>
      </c>
      <c r="E27" s="144" t="s">
        <v>278</v>
      </c>
      <c r="F27" s="53" t="s">
        <v>366</v>
      </c>
      <c r="G27" s="49" t="s">
        <v>300</v>
      </c>
      <c r="H27" s="70">
        <v>0.7</v>
      </c>
      <c r="I27" s="136" t="s">
        <v>21</v>
      </c>
      <c r="J27" s="41">
        <f t="shared" ref="J27:J29" si="15">18500000/10*4*H27</f>
        <v>5180000</v>
      </c>
      <c r="K27" s="41">
        <f t="shared" si="12"/>
        <v>4375000</v>
      </c>
      <c r="L27" s="41">
        <f t="shared" si="13"/>
        <v>805000</v>
      </c>
      <c r="M27" s="63">
        <v>31310001467592</v>
      </c>
      <c r="N27" s="46" t="s">
        <v>193</v>
      </c>
      <c r="O27" s="146" t="s">
        <v>194</v>
      </c>
      <c r="P27" s="136" t="s">
        <v>21</v>
      </c>
    </row>
    <row r="28" spans="1:16" s="38" customFormat="1" ht="63.75" x14ac:dyDescent="0.25">
      <c r="A28" s="4">
        <f t="shared" si="14"/>
        <v>5</v>
      </c>
      <c r="B28" s="134" t="s">
        <v>279</v>
      </c>
      <c r="C28" s="65" t="s">
        <v>276</v>
      </c>
      <c r="D28" s="44" t="s">
        <v>280</v>
      </c>
      <c r="E28" s="144" t="s">
        <v>281</v>
      </c>
      <c r="F28" s="53" t="s">
        <v>368</v>
      </c>
      <c r="G28" s="49" t="s">
        <v>300</v>
      </c>
      <c r="H28" s="70">
        <v>0.7</v>
      </c>
      <c r="I28" s="136" t="s">
        <v>21</v>
      </c>
      <c r="J28" s="41">
        <f t="shared" si="15"/>
        <v>5180000</v>
      </c>
      <c r="K28" s="41">
        <f t="shared" si="12"/>
        <v>4375000</v>
      </c>
      <c r="L28" s="41">
        <f t="shared" si="13"/>
        <v>805000</v>
      </c>
      <c r="M28" s="63">
        <v>31310001467699</v>
      </c>
      <c r="N28" s="46" t="s">
        <v>193</v>
      </c>
      <c r="O28" s="146" t="s">
        <v>194</v>
      </c>
      <c r="P28" s="136" t="s">
        <v>21</v>
      </c>
    </row>
    <row r="29" spans="1:16" s="38" customFormat="1" ht="25.5" x14ac:dyDescent="0.25">
      <c r="A29" s="4">
        <f t="shared" si="14"/>
        <v>6</v>
      </c>
      <c r="B29" s="153" t="s">
        <v>88</v>
      </c>
      <c r="C29" s="66" t="s">
        <v>51</v>
      </c>
      <c r="D29" s="45" t="s">
        <v>33</v>
      </c>
      <c r="E29" s="143" t="str">
        <f>VLOOKUP(B29,[1]Trang_tính1!$B$2:$O$18413,4,0)</f>
        <v>01/07/2002</v>
      </c>
      <c r="F29" s="50" t="s">
        <v>183</v>
      </c>
      <c r="G29" s="50" t="s">
        <v>50</v>
      </c>
      <c r="H29" s="71">
        <v>0.5</v>
      </c>
      <c r="I29" s="136" t="s">
        <v>21</v>
      </c>
      <c r="J29" s="41">
        <f t="shared" si="15"/>
        <v>3700000</v>
      </c>
      <c r="K29" s="41">
        <f t="shared" si="12"/>
        <v>3125000</v>
      </c>
      <c r="L29" s="41">
        <f t="shared" si="13"/>
        <v>575000</v>
      </c>
      <c r="M29" s="63">
        <v>1016997561</v>
      </c>
      <c r="N29" s="50" t="s">
        <v>265</v>
      </c>
      <c r="O29" s="92" t="s">
        <v>196</v>
      </c>
      <c r="P29" s="136" t="s">
        <v>21</v>
      </c>
    </row>
    <row r="30" spans="1:16" s="38" customFormat="1" ht="16.5" x14ac:dyDescent="0.25">
      <c r="A30" s="6"/>
      <c r="B30" s="6"/>
      <c r="C30" s="67" t="s">
        <v>16</v>
      </c>
      <c r="D30" s="58">
        <f>A29</f>
        <v>6</v>
      </c>
      <c r="E30" s="142"/>
      <c r="F30" s="51" t="s">
        <v>17</v>
      </c>
      <c r="G30" s="51"/>
      <c r="H30" s="42"/>
      <c r="I30" s="136"/>
      <c r="J30" s="42">
        <f>SUM(J24:J29)</f>
        <v>36260000</v>
      </c>
      <c r="K30" s="42">
        <f t="shared" ref="K30:L30" si="16">SUM(K24:K29)</f>
        <v>30625000</v>
      </c>
      <c r="L30" s="42">
        <f t="shared" si="16"/>
        <v>6035000</v>
      </c>
      <c r="M30" s="63"/>
      <c r="N30" s="46"/>
      <c r="O30" s="146"/>
      <c r="P30" s="136"/>
    </row>
    <row r="31" spans="1:16" s="38" customFormat="1" ht="16.5" x14ac:dyDescent="0.25">
      <c r="A31" s="6" t="s">
        <v>23</v>
      </c>
      <c r="B31" s="138" t="s">
        <v>82</v>
      </c>
      <c r="C31" s="67"/>
      <c r="D31" s="58"/>
      <c r="E31" s="62"/>
      <c r="F31" s="51"/>
      <c r="G31" s="51"/>
      <c r="H31" s="72"/>
      <c r="I31" s="136"/>
      <c r="J31" s="43"/>
      <c r="K31" s="43"/>
      <c r="L31" s="43"/>
      <c r="M31" s="63"/>
      <c r="N31" s="46"/>
      <c r="O31" s="146"/>
      <c r="P31" s="136"/>
    </row>
    <row r="32" spans="1:16" s="38" customFormat="1" ht="16.5" x14ac:dyDescent="0.25">
      <c r="A32" s="4">
        <v>1</v>
      </c>
      <c r="B32" s="153" t="s">
        <v>105</v>
      </c>
      <c r="C32" s="66" t="s">
        <v>106</v>
      </c>
      <c r="D32" s="45" t="s">
        <v>22</v>
      </c>
      <c r="E32" s="143" t="str">
        <f>VLOOKUP(B32,[1]Trang_tính1!$B$2:$O$18413,4,0)</f>
        <v>20/08/2002</v>
      </c>
      <c r="F32" s="50" t="s">
        <v>107</v>
      </c>
      <c r="G32" s="50" t="s">
        <v>10</v>
      </c>
      <c r="H32" s="69">
        <v>1</v>
      </c>
      <c r="I32" s="127" t="s">
        <v>27</v>
      </c>
      <c r="J32" s="41">
        <f>18500000/10*4*H32</f>
        <v>7400000</v>
      </c>
      <c r="K32" s="41">
        <f t="shared" ref="K32:K33" si="17">1200000*5*H32</f>
        <v>6000000</v>
      </c>
      <c r="L32" s="41">
        <f>J32-K32</f>
        <v>1400000</v>
      </c>
      <c r="M32" s="63">
        <v>1017370662</v>
      </c>
      <c r="N32" s="50" t="s">
        <v>265</v>
      </c>
      <c r="O32" s="92" t="s">
        <v>196</v>
      </c>
      <c r="P32" s="127" t="s">
        <v>27</v>
      </c>
    </row>
    <row r="33" spans="1:16" s="38" customFormat="1" ht="63.75" x14ac:dyDescent="0.25">
      <c r="A33" s="4">
        <f>A32+1</f>
        <v>2</v>
      </c>
      <c r="B33" s="123" t="s">
        <v>390</v>
      </c>
      <c r="C33" s="124" t="s">
        <v>391</v>
      </c>
      <c r="D33" s="125" t="s">
        <v>335</v>
      </c>
      <c r="E33" s="47" t="s">
        <v>376</v>
      </c>
      <c r="F33" s="129" t="s">
        <v>384</v>
      </c>
      <c r="G33" s="49" t="s">
        <v>300</v>
      </c>
      <c r="H33" s="70">
        <v>0.7</v>
      </c>
      <c r="I33" s="127" t="s">
        <v>27</v>
      </c>
      <c r="J33" s="41">
        <f>18500000/10*4*H33</f>
        <v>5180000</v>
      </c>
      <c r="K33" s="41">
        <f t="shared" si="17"/>
        <v>4200000</v>
      </c>
      <c r="L33" s="132">
        <v>1260000</v>
      </c>
      <c r="M33" s="148">
        <v>31310001576142</v>
      </c>
      <c r="N33" s="133" t="s">
        <v>193</v>
      </c>
      <c r="O33" s="133" t="s">
        <v>498</v>
      </c>
      <c r="P33" s="127" t="s">
        <v>27</v>
      </c>
    </row>
    <row r="34" spans="1:16" s="38" customFormat="1" ht="16.5" x14ac:dyDescent="0.25">
      <c r="A34" s="6"/>
      <c r="B34" s="6"/>
      <c r="C34" s="67" t="s">
        <v>16</v>
      </c>
      <c r="D34" s="58">
        <f>A33</f>
        <v>2</v>
      </c>
      <c r="E34" s="142"/>
      <c r="F34" s="51" t="s">
        <v>17</v>
      </c>
      <c r="G34" s="51"/>
      <c r="H34" s="42"/>
      <c r="I34" s="136"/>
      <c r="J34" s="42">
        <f>SUM(J32:J33)</f>
        <v>12580000</v>
      </c>
      <c r="K34" s="42">
        <f t="shared" ref="K34:L34" si="18">SUM(K32:K33)</f>
        <v>10200000</v>
      </c>
      <c r="L34" s="42">
        <f t="shared" si="18"/>
        <v>2660000</v>
      </c>
      <c r="M34" s="63"/>
      <c r="N34" s="46"/>
      <c r="O34" s="146"/>
      <c r="P34" s="136"/>
    </row>
    <row r="35" spans="1:16" s="38" customFormat="1" ht="16.5" x14ac:dyDescent="0.25">
      <c r="A35" s="6" t="s">
        <v>24</v>
      </c>
      <c r="B35" s="138" t="s">
        <v>77</v>
      </c>
      <c r="C35" s="67"/>
      <c r="D35" s="58"/>
      <c r="E35" s="62"/>
      <c r="F35" s="51"/>
      <c r="G35" s="51"/>
      <c r="H35" s="72"/>
      <c r="I35" s="136"/>
      <c r="J35" s="43"/>
      <c r="K35" s="43"/>
      <c r="L35" s="43"/>
      <c r="M35" s="63"/>
      <c r="N35" s="46"/>
      <c r="O35" s="146"/>
      <c r="P35" s="136"/>
    </row>
    <row r="36" spans="1:16" s="38" customFormat="1" ht="16.5" x14ac:dyDescent="0.25">
      <c r="A36" s="4">
        <v>1</v>
      </c>
      <c r="B36" s="134" t="s">
        <v>108</v>
      </c>
      <c r="C36" s="65" t="s">
        <v>67</v>
      </c>
      <c r="D36" s="44" t="s">
        <v>109</v>
      </c>
      <c r="E36" s="143" t="str">
        <f>VLOOKUP(B36,[1]Trang_tính1!$B$2:$O$18413,4,0)</f>
        <v>25/02/2002</v>
      </c>
      <c r="F36" s="53" t="s">
        <v>184</v>
      </c>
      <c r="G36" s="49" t="s">
        <v>31</v>
      </c>
      <c r="H36" s="70">
        <v>1</v>
      </c>
      <c r="I36" s="136" t="s">
        <v>21</v>
      </c>
      <c r="J36" s="41">
        <f t="shared" ref="J36:J57" si="19">18500000/10*4*H36</f>
        <v>7400000</v>
      </c>
      <c r="K36" s="41">
        <f t="shared" ref="K36:K69" si="20">1250000*5*H36</f>
        <v>6250000</v>
      </c>
      <c r="L36" s="41">
        <f t="shared" ref="L36:L46" si="21">J36-K36</f>
        <v>1150000</v>
      </c>
      <c r="M36" s="63">
        <v>1017333192</v>
      </c>
      <c r="N36" s="50" t="s">
        <v>265</v>
      </c>
      <c r="O36" s="92" t="s">
        <v>196</v>
      </c>
      <c r="P36" s="136" t="s">
        <v>21</v>
      </c>
    </row>
    <row r="37" spans="1:16" s="38" customFormat="1" ht="16.5" x14ac:dyDescent="0.25">
      <c r="A37" s="4">
        <f t="shared" ref="A37:A69" si="22">A36+1</f>
        <v>2</v>
      </c>
      <c r="B37" s="134" t="s">
        <v>138</v>
      </c>
      <c r="C37" s="65" t="s">
        <v>139</v>
      </c>
      <c r="D37" s="44" t="s">
        <v>38</v>
      </c>
      <c r="E37" s="143" t="str">
        <f>VLOOKUP(B37,[1]Trang_tính1!$B$2:$O$18413,4,0)</f>
        <v>27/10/2002</v>
      </c>
      <c r="F37" s="49" t="s">
        <v>164</v>
      </c>
      <c r="G37" s="49" t="s">
        <v>31</v>
      </c>
      <c r="H37" s="70">
        <v>1</v>
      </c>
      <c r="I37" s="136" t="s">
        <v>21</v>
      </c>
      <c r="J37" s="41">
        <f t="shared" si="19"/>
        <v>7400000</v>
      </c>
      <c r="K37" s="41">
        <f t="shared" si="20"/>
        <v>6250000</v>
      </c>
      <c r="L37" s="41">
        <f t="shared" si="21"/>
        <v>1150000</v>
      </c>
      <c r="M37" s="63">
        <v>1017333177</v>
      </c>
      <c r="N37" s="50" t="s">
        <v>265</v>
      </c>
      <c r="O37" s="92" t="s">
        <v>196</v>
      </c>
      <c r="P37" s="136" t="s">
        <v>21</v>
      </c>
    </row>
    <row r="38" spans="1:16" s="38" customFormat="1" ht="76.5" x14ac:dyDescent="0.25">
      <c r="A38" s="4">
        <f t="shared" si="22"/>
        <v>3</v>
      </c>
      <c r="B38" s="135" t="s">
        <v>309</v>
      </c>
      <c r="C38" s="140" t="s">
        <v>310</v>
      </c>
      <c r="D38" s="141" t="s">
        <v>261</v>
      </c>
      <c r="E38" s="145" t="s">
        <v>311</v>
      </c>
      <c r="F38" s="52" t="s">
        <v>312</v>
      </c>
      <c r="G38" s="49" t="s">
        <v>316</v>
      </c>
      <c r="H38" s="70">
        <v>1</v>
      </c>
      <c r="I38" s="136" t="s">
        <v>21</v>
      </c>
      <c r="J38" s="41">
        <f t="shared" si="19"/>
        <v>7400000</v>
      </c>
      <c r="K38" s="41">
        <f t="shared" si="20"/>
        <v>6250000</v>
      </c>
      <c r="L38" s="41">
        <f t="shared" si="21"/>
        <v>1150000</v>
      </c>
      <c r="M38" s="63">
        <v>1017598177</v>
      </c>
      <c r="N38" s="50" t="s">
        <v>265</v>
      </c>
      <c r="O38" s="92" t="s">
        <v>196</v>
      </c>
      <c r="P38" s="136" t="s">
        <v>21</v>
      </c>
    </row>
    <row r="39" spans="1:16" s="38" customFormat="1" ht="16.5" x14ac:dyDescent="0.25">
      <c r="A39" s="4">
        <f t="shared" si="22"/>
        <v>4</v>
      </c>
      <c r="B39" s="135" t="s">
        <v>313</v>
      </c>
      <c r="C39" s="140" t="s">
        <v>314</v>
      </c>
      <c r="D39" s="141" t="s">
        <v>70</v>
      </c>
      <c r="E39" s="145" t="s">
        <v>315</v>
      </c>
      <c r="F39" s="52" t="s">
        <v>312</v>
      </c>
      <c r="G39" s="50" t="s">
        <v>162</v>
      </c>
      <c r="H39" s="70">
        <v>1</v>
      </c>
      <c r="I39" s="136" t="s">
        <v>21</v>
      </c>
      <c r="J39" s="41">
        <f t="shared" si="19"/>
        <v>7400000</v>
      </c>
      <c r="K39" s="41">
        <f t="shared" si="20"/>
        <v>6250000</v>
      </c>
      <c r="L39" s="41">
        <f t="shared" si="21"/>
        <v>1150000</v>
      </c>
      <c r="M39" s="63">
        <v>1017598189</v>
      </c>
      <c r="N39" s="50" t="s">
        <v>265</v>
      </c>
      <c r="O39" s="92" t="s">
        <v>196</v>
      </c>
      <c r="P39" s="136" t="s">
        <v>21</v>
      </c>
    </row>
    <row r="40" spans="1:16" s="122" customFormat="1" ht="33" x14ac:dyDescent="0.25">
      <c r="A40" s="4">
        <f t="shared" si="22"/>
        <v>5</v>
      </c>
      <c r="B40" s="134" t="s">
        <v>110</v>
      </c>
      <c r="C40" s="65" t="s">
        <v>111</v>
      </c>
      <c r="D40" s="44" t="s">
        <v>112</v>
      </c>
      <c r="E40" s="143" t="str">
        <f>VLOOKUP(B40,[1]Trang_tính1!$B$2:$O$18413,4,0)</f>
        <v>24/01/2002</v>
      </c>
      <c r="F40" s="49" t="s">
        <v>113</v>
      </c>
      <c r="G40" s="49" t="s">
        <v>10</v>
      </c>
      <c r="H40" s="69">
        <v>1</v>
      </c>
      <c r="I40" s="136" t="s">
        <v>21</v>
      </c>
      <c r="J40" s="41">
        <f t="shared" si="19"/>
        <v>7400000</v>
      </c>
      <c r="K40" s="41">
        <f t="shared" si="20"/>
        <v>6250000</v>
      </c>
      <c r="L40" s="41">
        <f t="shared" si="21"/>
        <v>1150000</v>
      </c>
      <c r="M40" s="63">
        <v>1017599747</v>
      </c>
      <c r="N40" s="50" t="s">
        <v>265</v>
      </c>
      <c r="O40" s="92" t="s">
        <v>196</v>
      </c>
      <c r="P40" s="136" t="s">
        <v>21</v>
      </c>
    </row>
    <row r="41" spans="1:16" s="38" customFormat="1" ht="25.5" x14ac:dyDescent="0.25">
      <c r="A41" s="4">
        <f t="shared" si="22"/>
        <v>6</v>
      </c>
      <c r="B41" s="153" t="s">
        <v>204</v>
      </c>
      <c r="C41" s="65" t="s">
        <v>51</v>
      </c>
      <c r="D41" s="44" t="s">
        <v>205</v>
      </c>
      <c r="E41" s="143" t="s">
        <v>206</v>
      </c>
      <c r="F41" s="53" t="s">
        <v>358</v>
      </c>
      <c r="G41" s="49" t="s">
        <v>10</v>
      </c>
      <c r="H41" s="69">
        <v>1</v>
      </c>
      <c r="I41" s="136" t="s">
        <v>21</v>
      </c>
      <c r="J41" s="41">
        <f t="shared" si="19"/>
        <v>7400000</v>
      </c>
      <c r="K41" s="41">
        <f t="shared" si="20"/>
        <v>6250000</v>
      </c>
      <c r="L41" s="41">
        <f t="shared" si="21"/>
        <v>1150000</v>
      </c>
      <c r="M41" s="63">
        <v>31310001460962</v>
      </c>
      <c r="N41" s="46" t="s">
        <v>193</v>
      </c>
      <c r="O41" s="146" t="s">
        <v>194</v>
      </c>
      <c r="P41" s="136" t="s">
        <v>21</v>
      </c>
    </row>
    <row r="42" spans="1:16" s="38" customFormat="1" ht="33" x14ac:dyDescent="0.25">
      <c r="A42" s="4">
        <f t="shared" si="22"/>
        <v>7</v>
      </c>
      <c r="B42" s="154" t="s">
        <v>207</v>
      </c>
      <c r="C42" s="66" t="s">
        <v>208</v>
      </c>
      <c r="D42" s="44" t="s">
        <v>32</v>
      </c>
      <c r="E42" s="143" t="s">
        <v>209</v>
      </c>
      <c r="F42" s="92" t="s">
        <v>359</v>
      </c>
      <c r="G42" s="49" t="s">
        <v>10</v>
      </c>
      <c r="H42" s="69">
        <v>1</v>
      </c>
      <c r="I42" s="136" t="s">
        <v>21</v>
      </c>
      <c r="J42" s="41">
        <f t="shared" si="19"/>
        <v>7400000</v>
      </c>
      <c r="K42" s="41">
        <f t="shared" si="20"/>
        <v>6250000</v>
      </c>
      <c r="L42" s="41">
        <f t="shared" si="21"/>
        <v>1150000</v>
      </c>
      <c r="M42" s="63">
        <v>31310001461169</v>
      </c>
      <c r="N42" s="46" t="s">
        <v>193</v>
      </c>
      <c r="O42" s="146" t="s">
        <v>194</v>
      </c>
      <c r="P42" s="136" t="s">
        <v>21</v>
      </c>
    </row>
    <row r="43" spans="1:16" s="38" customFormat="1" ht="25.5" x14ac:dyDescent="0.25">
      <c r="A43" s="4">
        <f t="shared" si="22"/>
        <v>8</v>
      </c>
      <c r="B43" s="134" t="s">
        <v>214</v>
      </c>
      <c r="C43" s="65" t="s">
        <v>215</v>
      </c>
      <c r="D43" s="44" t="s">
        <v>70</v>
      </c>
      <c r="E43" s="143" t="s">
        <v>216</v>
      </c>
      <c r="F43" s="53" t="s">
        <v>357</v>
      </c>
      <c r="G43" s="49" t="s">
        <v>10</v>
      </c>
      <c r="H43" s="69">
        <v>1</v>
      </c>
      <c r="I43" s="136" t="s">
        <v>21</v>
      </c>
      <c r="J43" s="41">
        <f t="shared" si="19"/>
        <v>7400000</v>
      </c>
      <c r="K43" s="41">
        <f t="shared" si="20"/>
        <v>6250000</v>
      </c>
      <c r="L43" s="41">
        <f t="shared" si="21"/>
        <v>1150000</v>
      </c>
      <c r="M43" s="63">
        <v>31310001461293</v>
      </c>
      <c r="N43" s="46" t="s">
        <v>193</v>
      </c>
      <c r="O43" s="146" t="s">
        <v>194</v>
      </c>
      <c r="P43" s="136" t="s">
        <v>21</v>
      </c>
    </row>
    <row r="44" spans="1:16" s="38" customFormat="1" ht="25.5" x14ac:dyDescent="0.25">
      <c r="A44" s="4">
        <f t="shared" si="22"/>
        <v>9</v>
      </c>
      <c r="B44" s="134" t="s">
        <v>210</v>
      </c>
      <c r="C44" s="65" t="s">
        <v>211</v>
      </c>
      <c r="D44" s="44" t="s">
        <v>212</v>
      </c>
      <c r="E44" s="143" t="s">
        <v>213</v>
      </c>
      <c r="F44" s="53" t="s">
        <v>361</v>
      </c>
      <c r="G44" s="162" t="s">
        <v>31</v>
      </c>
      <c r="H44" s="69">
        <v>1</v>
      </c>
      <c r="I44" s="136" t="s">
        <v>21</v>
      </c>
      <c r="J44" s="41">
        <f t="shared" si="19"/>
        <v>7400000</v>
      </c>
      <c r="K44" s="41">
        <f t="shared" si="20"/>
        <v>6250000</v>
      </c>
      <c r="L44" s="41">
        <f t="shared" si="21"/>
        <v>1150000</v>
      </c>
      <c r="M44" s="63">
        <v>31310001461114</v>
      </c>
      <c r="N44" s="46" t="s">
        <v>193</v>
      </c>
      <c r="O44" s="146" t="s">
        <v>194</v>
      </c>
      <c r="P44" s="136" t="s">
        <v>21</v>
      </c>
    </row>
    <row r="45" spans="1:16" s="38" customFormat="1" ht="25.5" x14ac:dyDescent="0.25">
      <c r="A45" s="4">
        <f t="shared" si="22"/>
        <v>10</v>
      </c>
      <c r="B45" s="135" t="s">
        <v>306</v>
      </c>
      <c r="C45" s="140" t="s">
        <v>307</v>
      </c>
      <c r="D45" s="141" t="s">
        <v>12</v>
      </c>
      <c r="E45" s="145" t="s">
        <v>308</v>
      </c>
      <c r="F45" s="52" t="s">
        <v>360</v>
      </c>
      <c r="G45" s="129" t="s">
        <v>30</v>
      </c>
      <c r="H45" s="69">
        <v>1</v>
      </c>
      <c r="I45" s="136" t="s">
        <v>21</v>
      </c>
      <c r="J45" s="41">
        <f t="shared" si="19"/>
        <v>7400000</v>
      </c>
      <c r="K45" s="41">
        <f t="shared" si="20"/>
        <v>6250000</v>
      </c>
      <c r="L45" s="41">
        <f t="shared" si="21"/>
        <v>1150000</v>
      </c>
      <c r="M45" s="63">
        <v>31310001474796</v>
      </c>
      <c r="N45" s="46" t="s">
        <v>193</v>
      </c>
      <c r="O45" s="146" t="s">
        <v>194</v>
      </c>
      <c r="P45" s="136" t="s">
        <v>21</v>
      </c>
    </row>
    <row r="46" spans="1:16" s="122" customFormat="1" ht="16.5" x14ac:dyDescent="0.25">
      <c r="A46" s="4">
        <f t="shared" si="22"/>
        <v>11</v>
      </c>
      <c r="B46" s="134" t="s">
        <v>217</v>
      </c>
      <c r="C46" s="65" t="s">
        <v>218</v>
      </c>
      <c r="D46" s="44" t="s">
        <v>69</v>
      </c>
      <c r="E46" s="143" t="s">
        <v>219</v>
      </c>
      <c r="F46" s="53" t="s">
        <v>220</v>
      </c>
      <c r="G46" s="49" t="s">
        <v>10</v>
      </c>
      <c r="H46" s="69">
        <v>1</v>
      </c>
      <c r="I46" s="136" t="s">
        <v>21</v>
      </c>
      <c r="J46" s="41">
        <f t="shared" si="19"/>
        <v>7400000</v>
      </c>
      <c r="K46" s="41">
        <f t="shared" si="20"/>
        <v>6250000</v>
      </c>
      <c r="L46" s="41">
        <f t="shared" si="21"/>
        <v>1150000</v>
      </c>
      <c r="M46" s="63" t="s">
        <v>267</v>
      </c>
      <c r="N46" s="50" t="s">
        <v>265</v>
      </c>
      <c r="O46" s="92" t="s">
        <v>196</v>
      </c>
      <c r="P46" s="136" t="s">
        <v>21</v>
      </c>
    </row>
    <row r="47" spans="1:16" s="38" customFormat="1" ht="76.5" x14ac:dyDescent="0.25">
      <c r="A47" s="4">
        <f t="shared" si="22"/>
        <v>12</v>
      </c>
      <c r="B47" s="123" t="s">
        <v>478</v>
      </c>
      <c r="C47" s="124" t="s">
        <v>479</v>
      </c>
      <c r="D47" s="125" t="s">
        <v>322</v>
      </c>
      <c r="E47" s="47" t="s">
        <v>423</v>
      </c>
      <c r="F47" s="129" t="s">
        <v>436</v>
      </c>
      <c r="G47" s="49" t="s">
        <v>316</v>
      </c>
      <c r="H47" s="69">
        <v>1</v>
      </c>
      <c r="I47" s="136" t="s">
        <v>21</v>
      </c>
      <c r="J47" s="41">
        <f t="shared" si="19"/>
        <v>7400000</v>
      </c>
      <c r="K47" s="41">
        <f t="shared" si="20"/>
        <v>6250000</v>
      </c>
      <c r="L47" s="132">
        <v>1550000</v>
      </c>
      <c r="M47" s="148">
        <v>31310001586567</v>
      </c>
      <c r="N47" s="133" t="s">
        <v>193</v>
      </c>
      <c r="O47" s="133" t="s">
        <v>498</v>
      </c>
      <c r="P47" s="136" t="s">
        <v>21</v>
      </c>
    </row>
    <row r="48" spans="1:16" s="38" customFormat="1" ht="25.5" x14ac:dyDescent="0.25">
      <c r="A48" s="4">
        <f t="shared" si="22"/>
        <v>13</v>
      </c>
      <c r="B48" s="123" t="s">
        <v>444</v>
      </c>
      <c r="C48" s="124" t="s">
        <v>343</v>
      </c>
      <c r="D48" s="125" t="s">
        <v>325</v>
      </c>
      <c r="E48" s="47" t="s">
        <v>401</v>
      </c>
      <c r="F48" s="129" t="s">
        <v>436</v>
      </c>
      <c r="G48" s="162" t="s">
        <v>31</v>
      </c>
      <c r="H48" s="70">
        <v>1</v>
      </c>
      <c r="I48" s="136" t="s">
        <v>21</v>
      </c>
      <c r="J48" s="41">
        <f t="shared" si="19"/>
        <v>7400000</v>
      </c>
      <c r="K48" s="41">
        <f t="shared" si="20"/>
        <v>6250000</v>
      </c>
      <c r="L48" s="132">
        <v>1550000</v>
      </c>
      <c r="M48" s="148">
        <v>31310001586309</v>
      </c>
      <c r="N48" s="133" t="s">
        <v>193</v>
      </c>
      <c r="O48" s="133" t="s">
        <v>498</v>
      </c>
      <c r="P48" s="136" t="s">
        <v>21</v>
      </c>
    </row>
    <row r="49" spans="1:16" s="38" customFormat="1" ht="25.5" x14ac:dyDescent="0.25">
      <c r="A49" s="4">
        <f t="shared" si="22"/>
        <v>14</v>
      </c>
      <c r="B49" s="123" t="s">
        <v>445</v>
      </c>
      <c r="C49" s="124" t="s">
        <v>439</v>
      </c>
      <c r="D49" s="125" t="s">
        <v>12</v>
      </c>
      <c r="E49" s="47" t="s">
        <v>385</v>
      </c>
      <c r="F49" s="129" t="s">
        <v>436</v>
      </c>
      <c r="G49" s="162" t="s">
        <v>31</v>
      </c>
      <c r="H49" s="70">
        <v>1</v>
      </c>
      <c r="I49" s="136" t="s">
        <v>21</v>
      </c>
      <c r="J49" s="41">
        <f t="shared" si="19"/>
        <v>7400000</v>
      </c>
      <c r="K49" s="41">
        <f t="shared" si="20"/>
        <v>6250000</v>
      </c>
      <c r="L49" s="132">
        <v>1550000</v>
      </c>
      <c r="M49" s="148">
        <v>31310001586363</v>
      </c>
      <c r="N49" s="133" t="s">
        <v>193</v>
      </c>
      <c r="O49" s="133" t="s">
        <v>498</v>
      </c>
      <c r="P49" s="136" t="s">
        <v>21</v>
      </c>
    </row>
    <row r="50" spans="1:16" s="38" customFormat="1" ht="25.5" x14ac:dyDescent="0.25">
      <c r="A50" s="4">
        <f t="shared" si="22"/>
        <v>15</v>
      </c>
      <c r="B50" s="123" t="s">
        <v>438</v>
      </c>
      <c r="C50" s="124" t="s">
        <v>372</v>
      </c>
      <c r="D50" s="125" t="s">
        <v>330</v>
      </c>
      <c r="E50" s="47" t="s">
        <v>392</v>
      </c>
      <c r="F50" s="129" t="s">
        <v>437</v>
      </c>
      <c r="G50" s="129" t="s">
        <v>30</v>
      </c>
      <c r="H50" s="69">
        <v>1</v>
      </c>
      <c r="I50" s="136" t="s">
        <v>21</v>
      </c>
      <c r="J50" s="41">
        <f t="shared" si="19"/>
        <v>7400000</v>
      </c>
      <c r="K50" s="41">
        <f t="shared" si="20"/>
        <v>6250000</v>
      </c>
      <c r="L50" s="132">
        <v>1550000</v>
      </c>
      <c r="M50" s="148">
        <v>31310001586594</v>
      </c>
      <c r="N50" s="133" t="s">
        <v>193</v>
      </c>
      <c r="O50" s="133" t="s">
        <v>498</v>
      </c>
      <c r="P50" s="136" t="s">
        <v>21</v>
      </c>
    </row>
    <row r="51" spans="1:16" s="38" customFormat="1" ht="25.5" x14ac:dyDescent="0.25">
      <c r="A51" s="4">
        <f t="shared" si="22"/>
        <v>16</v>
      </c>
      <c r="B51" s="123" t="s">
        <v>480</v>
      </c>
      <c r="C51" s="124" t="s">
        <v>481</v>
      </c>
      <c r="D51" s="125" t="s">
        <v>264</v>
      </c>
      <c r="E51" s="47" t="s">
        <v>350</v>
      </c>
      <c r="F51" s="129" t="s">
        <v>437</v>
      </c>
      <c r="G51" s="162" t="s">
        <v>31</v>
      </c>
      <c r="H51" s="70">
        <v>1</v>
      </c>
      <c r="I51" s="136" t="s">
        <v>21</v>
      </c>
      <c r="J51" s="41">
        <f t="shared" si="19"/>
        <v>7400000</v>
      </c>
      <c r="K51" s="41">
        <f t="shared" si="20"/>
        <v>6250000</v>
      </c>
      <c r="L51" s="132">
        <v>1550000</v>
      </c>
      <c r="M51" s="148">
        <v>31310001586804</v>
      </c>
      <c r="N51" s="133" t="s">
        <v>193</v>
      </c>
      <c r="O51" s="133" t="s">
        <v>498</v>
      </c>
      <c r="P51" s="136" t="s">
        <v>21</v>
      </c>
    </row>
    <row r="52" spans="1:16" s="38" customFormat="1" ht="25.5" x14ac:dyDescent="0.25">
      <c r="A52" s="4">
        <f t="shared" si="22"/>
        <v>17</v>
      </c>
      <c r="B52" s="123" t="s">
        <v>443</v>
      </c>
      <c r="C52" s="124" t="s">
        <v>56</v>
      </c>
      <c r="D52" s="125" t="s">
        <v>72</v>
      </c>
      <c r="E52" s="47" t="s">
        <v>393</v>
      </c>
      <c r="F52" s="129" t="s">
        <v>437</v>
      </c>
      <c r="G52" s="129" t="s">
        <v>30</v>
      </c>
      <c r="H52" s="70">
        <v>1</v>
      </c>
      <c r="I52" s="136" t="s">
        <v>21</v>
      </c>
      <c r="J52" s="41">
        <f t="shared" si="19"/>
        <v>7400000</v>
      </c>
      <c r="K52" s="41">
        <f t="shared" si="20"/>
        <v>6250000</v>
      </c>
      <c r="L52" s="132">
        <v>1550000</v>
      </c>
      <c r="M52" s="148">
        <v>31310001586655</v>
      </c>
      <c r="N52" s="133" t="s">
        <v>193</v>
      </c>
      <c r="O52" s="133" t="s">
        <v>498</v>
      </c>
      <c r="P52" s="136" t="s">
        <v>21</v>
      </c>
    </row>
    <row r="53" spans="1:16" s="38" customFormat="1" ht="25.5" x14ac:dyDescent="0.25">
      <c r="A53" s="4">
        <f t="shared" si="22"/>
        <v>18</v>
      </c>
      <c r="B53" s="155" t="s">
        <v>487</v>
      </c>
      <c r="C53" s="124" t="s">
        <v>509</v>
      </c>
      <c r="D53" s="125" t="s">
        <v>12</v>
      </c>
      <c r="E53" s="156">
        <v>37909</v>
      </c>
      <c r="F53" s="129" t="s">
        <v>437</v>
      </c>
      <c r="G53" s="129" t="s">
        <v>30</v>
      </c>
      <c r="H53" s="70">
        <v>1</v>
      </c>
      <c r="I53" s="136" t="s">
        <v>21</v>
      </c>
      <c r="J53" s="41">
        <f t="shared" si="19"/>
        <v>7400000</v>
      </c>
      <c r="K53" s="41">
        <f t="shared" si="20"/>
        <v>6250000</v>
      </c>
      <c r="L53" s="132">
        <v>1550000</v>
      </c>
      <c r="M53" s="148">
        <v>31310001598702</v>
      </c>
      <c r="N53" s="133" t="s">
        <v>193</v>
      </c>
      <c r="O53" s="133" t="s">
        <v>498</v>
      </c>
      <c r="P53" s="136" t="s">
        <v>21</v>
      </c>
    </row>
    <row r="54" spans="1:16" s="38" customFormat="1" ht="25.5" x14ac:dyDescent="0.25">
      <c r="A54" s="4">
        <f t="shared" si="22"/>
        <v>19</v>
      </c>
      <c r="B54" s="123" t="s">
        <v>446</v>
      </c>
      <c r="C54" s="124" t="s">
        <v>344</v>
      </c>
      <c r="D54" s="125" t="s">
        <v>319</v>
      </c>
      <c r="E54" s="47" t="s">
        <v>388</v>
      </c>
      <c r="F54" s="129" t="s">
        <v>437</v>
      </c>
      <c r="G54" s="49" t="s">
        <v>10</v>
      </c>
      <c r="H54" s="69">
        <v>1</v>
      </c>
      <c r="I54" s="136" t="s">
        <v>21</v>
      </c>
      <c r="J54" s="41">
        <f t="shared" si="19"/>
        <v>7400000</v>
      </c>
      <c r="K54" s="41">
        <f t="shared" si="20"/>
        <v>6250000</v>
      </c>
      <c r="L54" s="132">
        <v>1550000</v>
      </c>
      <c r="M54" s="148">
        <v>31310001586752</v>
      </c>
      <c r="N54" s="133" t="s">
        <v>193</v>
      </c>
      <c r="O54" s="133" t="s">
        <v>498</v>
      </c>
      <c r="P54" s="136" t="s">
        <v>21</v>
      </c>
    </row>
    <row r="55" spans="1:16" s="38" customFormat="1" ht="38.25" x14ac:dyDescent="0.25">
      <c r="A55" s="4">
        <f t="shared" si="22"/>
        <v>20</v>
      </c>
      <c r="B55" s="123" t="s">
        <v>447</v>
      </c>
      <c r="C55" s="157" t="s">
        <v>334</v>
      </c>
      <c r="D55" s="125" t="s">
        <v>53</v>
      </c>
      <c r="E55" s="47" t="s">
        <v>407</v>
      </c>
      <c r="F55" s="129" t="s">
        <v>440</v>
      </c>
      <c r="G55" s="49" t="s">
        <v>10</v>
      </c>
      <c r="H55" s="69">
        <v>1</v>
      </c>
      <c r="I55" s="136" t="s">
        <v>21</v>
      </c>
      <c r="J55" s="41">
        <f t="shared" si="19"/>
        <v>7400000</v>
      </c>
      <c r="K55" s="41">
        <f t="shared" si="20"/>
        <v>6250000</v>
      </c>
      <c r="L55" s="132">
        <v>1550000</v>
      </c>
      <c r="M55" s="148" t="s">
        <v>499</v>
      </c>
      <c r="N55" s="133" t="s">
        <v>500</v>
      </c>
      <c r="O55" s="133" t="s">
        <v>501</v>
      </c>
      <c r="P55" s="136" t="s">
        <v>21</v>
      </c>
    </row>
    <row r="56" spans="1:16" s="38" customFormat="1" ht="38.25" x14ac:dyDescent="0.25">
      <c r="A56" s="4">
        <f t="shared" si="22"/>
        <v>21</v>
      </c>
      <c r="B56" s="123" t="s">
        <v>448</v>
      </c>
      <c r="C56" s="124" t="s">
        <v>449</v>
      </c>
      <c r="D56" s="125" t="s">
        <v>15</v>
      </c>
      <c r="E56" s="47" t="s">
        <v>379</v>
      </c>
      <c r="F56" s="129" t="s">
        <v>440</v>
      </c>
      <c r="G56" s="49" t="s">
        <v>10</v>
      </c>
      <c r="H56" s="69">
        <v>1</v>
      </c>
      <c r="I56" s="136" t="s">
        <v>21</v>
      </c>
      <c r="J56" s="41">
        <f t="shared" si="19"/>
        <v>7400000</v>
      </c>
      <c r="K56" s="41">
        <f t="shared" si="20"/>
        <v>6250000</v>
      </c>
      <c r="L56" s="132">
        <v>1550000</v>
      </c>
      <c r="M56" s="148" t="s">
        <v>502</v>
      </c>
      <c r="N56" s="133" t="s">
        <v>500</v>
      </c>
      <c r="O56" s="133" t="s">
        <v>501</v>
      </c>
      <c r="P56" s="136" t="s">
        <v>21</v>
      </c>
    </row>
    <row r="57" spans="1:16" s="38" customFormat="1" ht="38.25" x14ac:dyDescent="0.25">
      <c r="A57" s="4">
        <f t="shared" si="22"/>
        <v>22</v>
      </c>
      <c r="B57" s="123" t="s">
        <v>450</v>
      </c>
      <c r="C57" s="124" t="s">
        <v>111</v>
      </c>
      <c r="D57" s="125" t="s">
        <v>317</v>
      </c>
      <c r="E57" s="47" t="s">
        <v>400</v>
      </c>
      <c r="F57" s="129" t="s">
        <v>404</v>
      </c>
      <c r="G57" s="49" t="s">
        <v>10</v>
      </c>
      <c r="H57" s="69">
        <v>1</v>
      </c>
      <c r="I57" s="136" t="s">
        <v>21</v>
      </c>
      <c r="J57" s="41">
        <f t="shared" si="19"/>
        <v>7400000</v>
      </c>
      <c r="K57" s="41">
        <f t="shared" si="20"/>
        <v>6250000</v>
      </c>
      <c r="L57" s="132">
        <v>1550000</v>
      </c>
      <c r="M57" s="148" t="s">
        <v>503</v>
      </c>
      <c r="N57" s="133" t="s">
        <v>500</v>
      </c>
      <c r="O57" s="133" t="s">
        <v>501</v>
      </c>
      <c r="P57" s="136" t="s">
        <v>21</v>
      </c>
    </row>
    <row r="58" spans="1:16" s="38" customFormat="1" ht="63.75" x14ac:dyDescent="0.25">
      <c r="A58" s="4">
        <f t="shared" si="22"/>
        <v>23</v>
      </c>
      <c r="B58" s="134" t="s">
        <v>142</v>
      </c>
      <c r="C58" s="65" t="s">
        <v>143</v>
      </c>
      <c r="D58" s="44" t="s">
        <v>25</v>
      </c>
      <c r="E58" s="143" t="str">
        <f>VLOOKUP(B58,[1]Trang_tính1!$B$2:$O$18413,4,0)</f>
        <v>08/02/2002</v>
      </c>
      <c r="F58" s="49" t="s">
        <v>176</v>
      </c>
      <c r="G58" s="49" t="s">
        <v>300</v>
      </c>
      <c r="H58" s="70">
        <v>0.7</v>
      </c>
      <c r="I58" s="136" t="s">
        <v>21</v>
      </c>
      <c r="J58" s="41">
        <f t="shared" ref="J58:J66" si="23">18500000/10*4*H58</f>
        <v>5180000</v>
      </c>
      <c r="K58" s="41">
        <f t="shared" si="20"/>
        <v>4375000</v>
      </c>
      <c r="L58" s="41">
        <f>J58-K58</f>
        <v>805000</v>
      </c>
      <c r="M58" s="63">
        <v>1017333897</v>
      </c>
      <c r="N58" s="50" t="s">
        <v>265</v>
      </c>
      <c r="O58" s="92" t="s">
        <v>196</v>
      </c>
      <c r="P58" s="136" t="s">
        <v>21</v>
      </c>
    </row>
    <row r="59" spans="1:16" s="38" customFormat="1" ht="63.75" x14ac:dyDescent="0.25">
      <c r="A59" s="4">
        <f t="shared" si="22"/>
        <v>24</v>
      </c>
      <c r="B59" s="134" t="s">
        <v>144</v>
      </c>
      <c r="C59" s="65" t="s">
        <v>145</v>
      </c>
      <c r="D59" s="44" t="s">
        <v>146</v>
      </c>
      <c r="E59" s="143" t="str">
        <f>VLOOKUP(B59,[1]Trang_tính1!$B$2:$O$18413,4,0)</f>
        <v>23/06/2002</v>
      </c>
      <c r="F59" s="49" t="s">
        <v>164</v>
      </c>
      <c r="G59" s="49" t="s">
        <v>300</v>
      </c>
      <c r="H59" s="70">
        <v>0.7</v>
      </c>
      <c r="I59" s="136" t="s">
        <v>21</v>
      </c>
      <c r="J59" s="41">
        <f t="shared" si="23"/>
        <v>5180000</v>
      </c>
      <c r="K59" s="41">
        <f t="shared" si="20"/>
        <v>4375000</v>
      </c>
      <c r="L59" s="41">
        <f>J59-K59</f>
        <v>805000</v>
      </c>
      <c r="M59" s="63">
        <v>1017333179</v>
      </c>
      <c r="N59" s="50" t="s">
        <v>265</v>
      </c>
      <c r="O59" s="92" t="s">
        <v>196</v>
      </c>
      <c r="P59" s="136" t="s">
        <v>21</v>
      </c>
    </row>
    <row r="60" spans="1:16" s="38" customFormat="1" ht="63.75" x14ac:dyDescent="0.25">
      <c r="A60" s="4">
        <f t="shared" si="22"/>
        <v>25</v>
      </c>
      <c r="B60" s="134" t="s">
        <v>140</v>
      </c>
      <c r="C60" s="65" t="s">
        <v>141</v>
      </c>
      <c r="D60" s="44" t="s">
        <v>71</v>
      </c>
      <c r="E60" s="143" t="str">
        <f>VLOOKUP(B60,[1]Trang_tính1!$B$2:$O$18413,4,0)</f>
        <v>07/12/2002</v>
      </c>
      <c r="F60" s="49" t="s">
        <v>164</v>
      </c>
      <c r="G60" s="49" t="s">
        <v>300</v>
      </c>
      <c r="H60" s="70">
        <v>0.7</v>
      </c>
      <c r="I60" s="136" t="s">
        <v>21</v>
      </c>
      <c r="J60" s="41">
        <f t="shared" si="23"/>
        <v>5180000</v>
      </c>
      <c r="K60" s="41">
        <f t="shared" si="20"/>
        <v>4375000</v>
      </c>
      <c r="L60" s="41">
        <f>J60-K60</f>
        <v>805000</v>
      </c>
      <c r="M60" s="63">
        <v>1017333202</v>
      </c>
      <c r="N60" s="50" t="s">
        <v>265</v>
      </c>
      <c r="O60" s="92" t="s">
        <v>196</v>
      </c>
      <c r="P60" s="136" t="s">
        <v>21</v>
      </c>
    </row>
    <row r="61" spans="1:16" s="38" customFormat="1" ht="63.75" x14ac:dyDescent="0.25">
      <c r="A61" s="4">
        <f t="shared" si="22"/>
        <v>26</v>
      </c>
      <c r="B61" s="134" t="s">
        <v>147</v>
      </c>
      <c r="C61" s="65" t="s">
        <v>148</v>
      </c>
      <c r="D61" s="44" t="s">
        <v>40</v>
      </c>
      <c r="E61" s="143" t="str">
        <f>VLOOKUP(B61,[1]Trang_tính1!$B$2:$O$18413,4,0)</f>
        <v>21/08/2002</v>
      </c>
      <c r="F61" s="49" t="s">
        <v>165</v>
      </c>
      <c r="G61" s="49" t="s">
        <v>300</v>
      </c>
      <c r="H61" s="70">
        <v>0.7</v>
      </c>
      <c r="I61" s="136" t="s">
        <v>21</v>
      </c>
      <c r="J61" s="41">
        <f t="shared" si="23"/>
        <v>5180000</v>
      </c>
      <c r="K61" s="41">
        <f t="shared" si="20"/>
        <v>4375000</v>
      </c>
      <c r="L61" s="41">
        <f>J61-K61</f>
        <v>805000</v>
      </c>
      <c r="M61" s="64">
        <v>1017333178</v>
      </c>
      <c r="N61" s="50" t="s">
        <v>265</v>
      </c>
      <c r="O61" s="92" t="s">
        <v>196</v>
      </c>
      <c r="P61" s="136" t="s">
        <v>21</v>
      </c>
    </row>
    <row r="62" spans="1:16" s="38" customFormat="1" ht="63.75" x14ac:dyDescent="0.25">
      <c r="A62" s="4">
        <f t="shared" si="22"/>
        <v>27</v>
      </c>
      <c r="B62" s="134" t="s">
        <v>221</v>
      </c>
      <c r="C62" s="65" t="s">
        <v>222</v>
      </c>
      <c r="D62" s="44" t="s">
        <v>223</v>
      </c>
      <c r="E62" s="143" t="s">
        <v>224</v>
      </c>
      <c r="F62" s="53" t="s">
        <v>359</v>
      </c>
      <c r="G62" s="49" t="s">
        <v>300</v>
      </c>
      <c r="H62" s="70">
        <v>0.7</v>
      </c>
      <c r="I62" s="136" t="s">
        <v>21</v>
      </c>
      <c r="J62" s="41">
        <f t="shared" si="23"/>
        <v>5180000</v>
      </c>
      <c r="K62" s="41">
        <f t="shared" si="20"/>
        <v>4375000</v>
      </c>
      <c r="L62" s="41">
        <f>J62-K62</f>
        <v>805000</v>
      </c>
      <c r="M62" s="63">
        <v>31310001461187</v>
      </c>
      <c r="N62" s="46" t="s">
        <v>193</v>
      </c>
      <c r="O62" s="146" t="s">
        <v>194</v>
      </c>
      <c r="P62" s="136" t="s">
        <v>21</v>
      </c>
    </row>
    <row r="63" spans="1:16" s="38" customFormat="1" ht="63.75" x14ac:dyDescent="0.25">
      <c r="A63" s="4">
        <f t="shared" si="22"/>
        <v>28</v>
      </c>
      <c r="B63" s="123" t="s">
        <v>441</v>
      </c>
      <c r="C63" s="124" t="s">
        <v>442</v>
      </c>
      <c r="D63" s="125" t="s">
        <v>70</v>
      </c>
      <c r="E63" s="47" t="s">
        <v>428</v>
      </c>
      <c r="F63" s="129" t="s">
        <v>435</v>
      </c>
      <c r="G63" s="49" t="s">
        <v>300</v>
      </c>
      <c r="H63" s="70">
        <v>0.7</v>
      </c>
      <c r="I63" s="136" t="s">
        <v>21</v>
      </c>
      <c r="J63" s="41">
        <f t="shared" si="23"/>
        <v>5180000</v>
      </c>
      <c r="K63" s="41">
        <f t="shared" si="20"/>
        <v>4375000</v>
      </c>
      <c r="L63" s="132">
        <v>1085000</v>
      </c>
      <c r="M63" s="148">
        <v>31310001584765</v>
      </c>
      <c r="N63" s="133" t="s">
        <v>193</v>
      </c>
      <c r="O63" s="133" t="s">
        <v>498</v>
      </c>
      <c r="P63" s="136" t="s">
        <v>21</v>
      </c>
    </row>
    <row r="64" spans="1:16" s="38" customFormat="1" ht="63.75" x14ac:dyDescent="0.25">
      <c r="A64" s="4">
        <f t="shared" si="22"/>
        <v>29</v>
      </c>
      <c r="B64" s="123" t="s">
        <v>432</v>
      </c>
      <c r="C64" s="124" t="s">
        <v>339</v>
      </c>
      <c r="D64" s="125" t="s">
        <v>328</v>
      </c>
      <c r="E64" s="47" t="s">
        <v>387</v>
      </c>
      <c r="F64" s="129" t="s">
        <v>433</v>
      </c>
      <c r="G64" s="49" t="s">
        <v>300</v>
      </c>
      <c r="H64" s="70">
        <v>0.7</v>
      </c>
      <c r="I64" s="136" t="s">
        <v>21</v>
      </c>
      <c r="J64" s="41">
        <f t="shared" si="23"/>
        <v>5180000</v>
      </c>
      <c r="K64" s="41">
        <f t="shared" si="20"/>
        <v>4375000</v>
      </c>
      <c r="L64" s="132">
        <v>1085000</v>
      </c>
      <c r="M64" s="148">
        <v>74210000750729</v>
      </c>
      <c r="N64" s="133" t="s">
        <v>193</v>
      </c>
      <c r="O64" s="133" t="s">
        <v>498</v>
      </c>
      <c r="P64" s="136" t="s">
        <v>21</v>
      </c>
    </row>
    <row r="65" spans="1:16" s="38" customFormat="1" ht="63.75" x14ac:dyDescent="0.25">
      <c r="A65" s="4">
        <f t="shared" si="22"/>
        <v>30</v>
      </c>
      <c r="B65" s="123" t="s">
        <v>484</v>
      </c>
      <c r="C65" s="124" t="s">
        <v>485</v>
      </c>
      <c r="D65" s="125" t="s">
        <v>486</v>
      </c>
      <c r="E65" s="47" t="s">
        <v>351</v>
      </c>
      <c r="F65" s="129" t="s">
        <v>434</v>
      </c>
      <c r="G65" s="49" t="s">
        <v>300</v>
      </c>
      <c r="H65" s="70">
        <v>0.7</v>
      </c>
      <c r="I65" s="136" t="s">
        <v>21</v>
      </c>
      <c r="J65" s="41">
        <f t="shared" si="23"/>
        <v>5180000</v>
      </c>
      <c r="K65" s="41">
        <f t="shared" si="20"/>
        <v>4375000</v>
      </c>
      <c r="L65" s="132">
        <v>1085000</v>
      </c>
      <c r="M65" s="148">
        <v>31310001598696</v>
      </c>
      <c r="N65" s="133" t="s">
        <v>193</v>
      </c>
      <c r="O65" s="133" t="s">
        <v>498</v>
      </c>
      <c r="P65" s="136" t="s">
        <v>21</v>
      </c>
    </row>
    <row r="66" spans="1:16" s="38" customFormat="1" ht="63.75" x14ac:dyDescent="0.25">
      <c r="A66" s="4">
        <f t="shared" si="22"/>
        <v>31</v>
      </c>
      <c r="B66" s="123" t="s">
        <v>482</v>
      </c>
      <c r="C66" s="124" t="s">
        <v>483</v>
      </c>
      <c r="D66" s="125" t="s">
        <v>34</v>
      </c>
      <c r="E66" s="47" t="s">
        <v>363</v>
      </c>
      <c r="F66" s="129" t="s">
        <v>437</v>
      </c>
      <c r="G66" s="49" t="s">
        <v>300</v>
      </c>
      <c r="H66" s="70">
        <v>0.7</v>
      </c>
      <c r="I66" s="136" t="s">
        <v>21</v>
      </c>
      <c r="J66" s="41">
        <f t="shared" si="23"/>
        <v>5180000</v>
      </c>
      <c r="K66" s="41">
        <f t="shared" si="20"/>
        <v>4375000</v>
      </c>
      <c r="L66" s="132">
        <v>1085000</v>
      </c>
      <c r="M66" s="148">
        <v>31310001586813</v>
      </c>
      <c r="N66" s="133" t="s">
        <v>193</v>
      </c>
      <c r="O66" s="133" t="s">
        <v>498</v>
      </c>
      <c r="P66" s="136" t="s">
        <v>21</v>
      </c>
    </row>
    <row r="67" spans="1:16" s="38" customFormat="1" ht="33" x14ac:dyDescent="0.25">
      <c r="A67" s="4">
        <f t="shared" si="22"/>
        <v>32</v>
      </c>
      <c r="B67" s="134" t="s">
        <v>114</v>
      </c>
      <c r="C67" s="65" t="s">
        <v>115</v>
      </c>
      <c r="D67" s="44" t="s">
        <v>116</v>
      </c>
      <c r="E67" s="143" t="str">
        <f>VLOOKUP(B67,[1]Trang_tính1!$B$2:$O$18413,4,0)</f>
        <v>13/05/2002</v>
      </c>
      <c r="F67" s="49" t="s">
        <v>185</v>
      </c>
      <c r="G67" s="49" t="s">
        <v>50</v>
      </c>
      <c r="H67" s="71">
        <v>0.5</v>
      </c>
      <c r="I67" s="136" t="s">
        <v>21</v>
      </c>
      <c r="J67" s="41">
        <f t="shared" ref="J67:J69" si="24">18500000/10*4*H67</f>
        <v>3700000</v>
      </c>
      <c r="K67" s="41">
        <f t="shared" si="20"/>
        <v>3125000</v>
      </c>
      <c r="L67" s="41">
        <f>J67-K67</f>
        <v>575000</v>
      </c>
      <c r="M67" s="63">
        <v>1017261718</v>
      </c>
      <c r="N67" s="50" t="s">
        <v>265</v>
      </c>
      <c r="O67" s="92" t="s">
        <v>196</v>
      </c>
      <c r="P67" s="136" t="s">
        <v>21</v>
      </c>
    </row>
    <row r="68" spans="1:16" s="38" customFormat="1" ht="25.5" x14ac:dyDescent="0.25">
      <c r="A68" s="4">
        <f t="shared" si="22"/>
        <v>33</v>
      </c>
      <c r="B68" s="4" t="s">
        <v>117</v>
      </c>
      <c r="C68" s="66" t="s">
        <v>118</v>
      </c>
      <c r="D68" s="45" t="s">
        <v>119</v>
      </c>
      <c r="E68" s="143" t="str">
        <f>VLOOKUP(B68,[1]Trang_tính1!$B$2:$O$18413,4,0)</f>
        <v>19/08/2002</v>
      </c>
      <c r="F68" s="50" t="s">
        <v>120</v>
      </c>
      <c r="G68" s="50" t="s">
        <v>50</v>
      </c>
      <c r="H68" s="71">
        <v>0.5</v>
      </c>
      <c r="I68" s="136" t="s">
        <v>21</v>
      </c>
      <c r="J68" s="41">
        <f t="shared" si="24"/>
        <v>3700000</v>
      </c>
      <c r="K68" s="41">
        <f t="shared" si="20"/>
        <v>3125000</v>
      </c>
      <c r="L68" s="41">
        <f>J68-K68</f>
        <v>575000</v>
      </c>
      <c r="M68" s="64">
        <v>1017598097</v>
      </c>
      <c r="N68" s="50" t="s">
        <v>265</v>
      </c>
      <c r="O68" s="92" t="s">
        <v>196</v>
      </c>
      <c r="P68" s="136" t="s">
        <v>21</v>
      </c>
    </row>
    <row r="69" spans="1:16" s="38" customFormat="1" ht="25.5" x14ac:dyDescent="0.25">
      <c r="A69" s="4">
        <f t="shared" si="22"/>
        <v>34</v>
      </c>
      <c r="B69" s="134" t="s">
        <v>225</v>
      </c>
      <c r="C69" s="65" t="s">
        <v>226</v>
      </c>
      <c r="D69" s="44" t="s">
        <v>20</v>
      </c>
      <c r="E69" s="143" t="s">
        <v>227</v>
      </c>
      <c r="F69" s="53" t="s">
        <v>228</v>
      </c>
      <c r="G69" s="49" t="s">
        <v>50</v>
      </c>
      <c r="H69" s="70">
        <v>0.5</v>
      </c>
      <c r="I69" s="136" t="s">
        <v>21</v>
      </c>
      <c r="J69" s="41">
        <f t="shared" si="24"/>
        <v>3700000</v>
      </c>
      <c r="K69" s="41">
        <f t="shared" si="20"/>
        <v>3125000</v>
      </c>
      <c r="L69" s="41">
        <f>J69-K69</f>
        <v>575000</v>
      </c>
      <c r="M69" s="63" t="s">
        <v>268</v>
      </c>
      <c r="N69" s="50" t="s">
        <v>265</v>
      </c>
      <c r="O69" s="92" t="s">
        <v>196</v>
      </c>
      <c r="P69" s="136" t="s">
        <v>21</v>
      </c>
    </row>
    <row r="70" spans="1:16" s="38" customFormat="1" ht="16.5" x14ac:dyDescent="0.25">
      <c r="A70" s="6"/>
      <c r="B70" s="6"/>
      <c r="C70" s="67" t="s">
        <v>16</v>
      </c>
      <c r="D70" s="58">
        <f>A69</f>
        <v>34</v>
      </c>
      <c r="E70" s="142"/>
      <c r="F70" s="51" t="s">
        <v>17</v>
      </c>
      <c r="G70" s="51"/>
      <c r="H70" s="42"/>
      <c r="I70" s="136"/>
      <c r="J70" s="42">
        <f>SUM(J36:J69)</f>
        <v>220520000</v>
      </c>
      <c r="K70" s="42">
        <f t="shared" ref="K70:L70" si="25">SUM(K36:K69)</f>
        <v>186250000</v>
      </c>
      <c r="L70" s="42">
        <f t="shared" si="25"/>
        <v>39790000</v>
      </c>
      <c r="M70" s="63"/>
      <c r="N70" s="46"/>
      <c r="O70" s="146"/>
      <c r="P70" s="136"/>
    </row>
    <row r="71" spans="1:16" s="38" customFormat="1" ht="16.5" x14ac:dyDescent="0.25">
      <c r="A71" s="6" t="s">
        <v>26</v>
      </c>
      <c r="B71" s="56" t="s">
        <v>78</v>
      </c>
      <c r="C71" s="67"/>
      <c r="D71" s="58"/>
      <c r="E71" s="62"/>
      <c r="F71" s="51"/>
      <c r="G71" s="51"/>
      <c r="H71" s="72"/>
      <c r="I71" s="136"/>
      <c r="J71" s="43"/>
      <c r="K71" s="43"/>
      <c r="L71" s="43"/>
      <c r="M71" s="63"/>
      <c r="N71" s="46"/>
      <c r="O71" s="146"/>
      <c r="P71" s="136"/>
    </row>
    <row r="72" spans="1:16" s="38" customFormat="1" ht="16.5" x14ac:dyDescent="0.25">
      <c r="A72" s="4">
        <v>1</v>
      </c>
      <c r="B72" s="134" t="s">
        <v>121</v>
      </c>
      <c r="C72" s="65" t="s">
        <v>122</v>
      </c>
      <c r="D72" s="44" t="s">
        <v>20</v>
      </c>
      <c r="E72" s="143" t="str">
        <f>VLOOKUP(B72,[1]Trang_tính1!$B$2:$O$18413,4,0)</f>
        <v>30/11/2002</v>
      </c>
      <c r="F72" s="49" t="s">
        <v>123</v>
      </c>
      <c r="G72" s="49" t="s">
        <v>10</v>
      </c>
      <c r="H72" s="69">
        <v>1</v>
      </c>
      <c r="I72" s="136" t="s">
        <v>27</v>
      </c>
      <c r="J72" s="41">
        <f t="shared" ref="J72:J73" si="26">18500000/10*4*H72</f>
        <v>7400000</v>
      </c>
      <c r="K72" s="41">
        <f t="shared" ref="K72:K73" si="27">1200000*5*H72</f>
        <v>6000000</v>
      </c>
      <c r="L72" s="41">
        <f>J72-K72</f>
        <v>1400000</v>
      </c>
      <c r="M72" s="63">
        <v>1017510049</v>
      </c>
      <c r="N72" s="46" t="s">
        <v>265</v>
      </c>
      <c r="O72" s="146" t="s">
        <v>196</v>
      </c>
      <c r="P72" s="136" t="s">
        <v>27</v>
      </c>
    </row>
    <row r="73" spans="1:16" s="38" customFormat="1" ht="63.75" x14ac:dyDescent="0.25">
      <c r="A73" s="4">
        <f>A72+1</f>
        <v>2</v>
      </c>
      <c r="B73" s="134" t="s">
        <v>149</v>
      </c>
      <c r="C73" s="65" t="s">
        <v>150</v>
      </c>
      <c r="D73" s="44" t="s">
        <v>70</v>
      </c>
      <c r="E73" s="143" t="str">
        <f>VLOOKUP(B73,[1]Trang_tính1!$B$2:$O$18413,4,0)</f>
        <v>16/11/2002</v>
      </c>
      <c r="F73" s="49" t="s">
        <v>151</v>
      </c>
      <c r="G73" s="49" t="s">
        <v>300</v>
      </c>
      <c r="H73" s="70">
        <v>0.7</v>
      </c>
      <c r="I73" s="136" t="s">
        <v>27</v>
      </c>
      <c r="J73" s="41">
        <f t="shared" si="26"/>
        <v>5180000</v>
      </c>
      <c r="K73" s="41">
        <f t="shared" si="27"/>
        <v>4200000</v>
      </c>
      <c r="L73" s="41">
        <f>J73-K73</f>
        <v>980000</v>
      </c>
      <c r="M73" s="63">
        <v>1017333136</v>
      </c>
      <c r="N73" s="46" t="s">
        <v>265</v>
      </c>
      <c r="O73" s="146" t="s">
        <v>196</v>
      </c>
      <c r="P73" s="136" t="s">
        <v>27</v>
      </c>
    </row>
    <row r="74" spans="1:16" s="38" customFormat="1" ht="16.5" x14ac:dyDescent="0.25">
      <c r="A74" s="6"/>
      <c r="B74" s="6"/>
      <c r="C74" s="67" t="s">
        <v>16</v>
      </c>
      <c r="D74" s="58">
        <f>A73</f>
        <v>2</v>
      </c>
      <c r="E74" s="142"/>
      <c r="F74" s="51" t="s">
        <v>17</v>
      </c>
      <c r="G74" s="51"/>
      <c r="H74" s="42"/>
      <c r="I74" s="136"/>
      <c r="J74" s="42">
        <f>SUM(J72:J73)</f>
        <v>12580000</v>
      </c>
      <c r="K74" s="42">
        <f t="shared" ref="K74:L74" si="28">SUM(K72:K73)</f>
        <v>10200000</v>
      </c>
      <c r="L74" s="42">
        <f t="shared" si="28"/>
        <v>2380000</v>
      </c>
      <c r="M74" s="63"/>
      <c r="N74" s="46"/>
      <c r="O74" s="146"/>
      <c r="P74" s="136"/>
    </row>
    <row r="75" spans="1:16" s="38" customFormat="1" ht="16.5" x14ac:dyDescent="0.25">
      <c r="A75" s="6" t="s">
        <v>27</v>
      </c>
      <c r="B75" s="56" t="s">
        <v>79</v>
      </c>
      <c r="C75" s="67"/>
      <c r="D75" s="58"/>
      <c r="E75" s="142"/>
      <c r="F75" s="51"/>
      <c r="G75" s="51"/>
      <c r="H75" s="42"/>
      <c r="I75" s="136"/>
      <c r="J75" s="43"/>
      <c r="K75" s="43"/>
      <c r="L75" s="43"/>
      <c r="M75" s="63"/>
      <c r="N75" s="46"/>
      <c r="O75" s="146"/>
      <c r="P75" s="136"/>
    </row>
    <row r="76" spans="1:16" s="38" customFormat="1" ht="16.5" x14ac:dyDescent="0.25">
      <c r="A76" s="4">
        <v>1</v>
      </c>
      <c r="B76" s="134" t="s">
        <v>124</v>
      </c>
      <c r="C76" s="65" t="s">
        <v>125</v>
      </c>
      <c r="D76" s="44" t="s">
        <v>35</v>
      </c>
      <c r="E76" s="143" t="str">
        <f>VLOOKUP(B76,[1]Trang_tính1!$B$2:$O$18413,4,0)</f>
        <v>11/09/2002</v>
      </c>
      <c r="F76" s="49" t="s">
        <v>186</v>
      </c>
      <c r="G76" s="162" t="s">
        <v>31</v>
      </c>
      <c r="H76" s="70">
        <v>1</v>
      </c>
      <c r="I76" s="136" t="s">
        <v>21</v>
      </c>
      <c r="J76" s="41">
        <f t="shared" ref="J76:J95" si="29">18500000/10*4*H76</f>
        <v>7400000</v>
      </c>
      <c r="K76" s="41">
        <f t="shared" ref="K76:K95" si="30">1250000*5*H76</f>
        <v>6250000</v>
      </c>
      <c r="L76" s="41">
        <f t="shared" ref="L76:L85" si="31">J76-K76</f>
        <v>1150000</v>
      </c>
      <c r="M76" s="63">
        <v>1017333796</v>
      </c>
      <c r="N76" s="46" t="s">
        <v>195</v>
      </c>
      <c r="O76" s="146" t="s">
        <v>196</v>
      </c>
      <c r="P76" s="136" t="s">
        <v>21</v>
      </c>
    </row>
    <row r="77" spans="1:16" s="38" customFormat="1" ht="16.5" x14ac:dyDescent="0.25">
      <c r="A77" s="4">
        <f>A76+1</f>
        <v>2</v>
      </c>
      <c r="B77" s="134" t="s">
        <v>172</v>
      </c>
      <c r="C77" s="65" t="s">
        <v>173</v>
      </c>
      <c r="D77" s="44" t="s">
        <v>174</v>
      </c>
      <c r="E77" s="143" t="str">
        <f>VLOOKUP(B77,[1]Trang_tính1!$B$2:$O$18413,4,0)</f>
        <v>19/05/2002</v>
      </c>
      <c r="F77" s="92" t="s">
        <v>175</v>
      </c>
      <c r="G77" s="49" t="s">
        <v>10</v>
      </c>
      <c r="H77" s="69">
        <v>1</v>
      </c>
      <c r="I77" s="136" t="s">
        <v>21</v>
      </c>
      <c r="J77" s="41">
        <f t="shared" si="29"/>
        <v>7400000</v>
      </c>
      <c r="K77" s="41">
        <f t="shared" si="30"/>
        <v>6250000</v>
      </c>
      <c r="L77" s="41">
        <f t="shared" si="31"/>
        <v>1150000</v>
      </c>
      <c r="M77" s="63">
        <v>1013748561</v>
      </c>
      <c r="N77" s="46" t="s">
        <v>265</v>
      </c>
      <c r="O77" s="146" t="s">
        <v>196</v>
      </c>
      <c r="P77" s="136" t="s">
        <v>21</v>
      </c>
    </row>
    <row r="78" spans="1:16" s="38" customFormat="1" ht="33" x14ac:dyDescent="0.25">
      <c r="A78" s="4">
        <f t="shared" ref="A78:A95" si="32">A77+1</f>
        <v>3</v>
      </c>
      <c r="B78" s="4" t="s">
        <v>126</v>
      </c>
      <c r="C78" s="66" t="s">
        <v>127</v>
      </c>
      <c r="D78" s="45" t="s">
        <v>128</v>
      </c>
      <c r="E78" s="143" t="str">
        <f>VLOOKUP(B78,[1]Trang_tính1!$B$2:$O$18413,4,0)</f>
        <v>21/05/2002</v>
      </c>
      <c r="F78" s="50" t="s">
        <v>187</v>
      </c>
      <c r="G78" s="50" t="s">
        <v>10</v>
      </c>
      <c r="H78" s="69">
        <v>1</v>
      </c>
      <c r="I78" s="136" t="s">
        <v>21</v>
      </c>
      <c r="J78" s="41">
        <f t="shared" si="29"/>
        <v>7400000</v>
      </c>
      <c r="K78" s="41">
        <f t="shared" si="30"/>
        <v>6250000</v>
      </c>
      <c r="L78" s="41">
        <f t="shared" si="31"/>
        <v>1150000</v>
      </c>
      <c r="M78" s="63">
        <v>1017597788</v>
      </c>
      <c r="N78" s="46" t="s">
        <v>265</v>
      </c>
      <c r="O78" s="146" t="s">
        <v>196</v>
      </c>
      <c r="P78" s="136" t="s">
        <v>21</v>
      </c>
    </row>
    <row r="79" spans="1:16" s="38" customFormat="1" ht="16.5" x14ac:dyDescent="0.25">
      <c r="A79" s="4">
        <f t="shared" si="32"/>
        <v>4</v>
      </c>
      <c r="B79" s="134" t="s">
        <v>86</v>
      </c>
      <c r="C79" s="65" t="s">
        <v>87</v>
      </c>
      <c r="D79" s="44" t="s">
        <v>35</v>
      </c>
      <c r="E79" s="143" t="str">
        <f>VLOOKUP(B79,[1]Trang_tính1!$B$2:$O$18413,4,0)</f>
        <v>12/06/2002</v>
      </c>
      <c r="F79" s="49" t="s">
        <v>163</v>
      </c>
      <c r="G79" s="162" t="s">
        <v>30</v>
      </c>
      <c r="H79" s="70">
        <v>1</v>
      </c>
      <c r="I79" s="136" t="s">
        <v>21</v>
      </c>
      <c r="J79" s="41">
        <f t="shared" si="29"/>
        <v>7400000</v>
      </c>
      <c r="K79" s="41">
        <f t="shared" si="30"/>
        <v>6250000</v>
      </c>
      <c r="L79" s="41">
        <f t="shared" si="31"/>
        <v>1150000</v>
      </c>
      <c r="M79" s="63">
        <v>1016997392</v>
      </c>
      <c r="N79" s="46" t="s">
        <v>265</v>
      </c>
      <c r="O79" s="146" t="s">
        <v>196</v>
      </c>
      <c r="P79" s="136" t="s">
        <v>21</v>
      </c>
    </row>
    <row r="80" spans="1:16" s="38" customFormat="1" ht="25.5" x14ac:dyDescent="0.25">
      <c r="A80" s="4">
        <f t="shared" si="32"/>
        <v>5</v>
      </c>
      <c r="B80" s="134" t="s">
        <v>233</v>
      </c>
      <c r="C80" s="65" t="s">
        <v>234</v>
      </c>
      <c r="D80" s="44" t="s">
        <v>235</v>
      </c>
      <c r="E80" s="143" t="s">
        <v>236</v>
      </c>
      <c r="F80" s="53" t="s">
        <v>354</v>
      </c>
      <c r="G80" s="162" t="s">
        <v>30</v>
      </c>
      <c r="H80" s="69">
        <v>1</v>
      </c>
      <c r="I80" s="136" t="s">
        <v>21</v>
      </c>
      <c r="J80" s="41">
        <f t="shared" si="29"/>
        <v>7400000</v>
      </c>
      <c r="K80" s="41">
        <f t="shared" si="30"/>
        <v>6250000</v>
      </c>
      <c r="L80" s="41">
        <f t="shared" si="31"/>
        <v>1150000</v>
      </c>
      <c r="M80" s="63">
        <v>31310001502688</v>
      </c>
      <c r="N80" s="46" t="s">
        <v>193</v>
      </c>
      <c r="O80" s="146" t="s">
        <v>194</v>
      </c>
      <c r="P80" s="136" t="s">
        <v>21</v>
      </c>
    </row>
    <row r="81" spans="1:16" s="38" customFormat="1" ht="25.5" x14ac:dyDescent="0.25">
      <c r="A81" s="4">
        <f t="shared" si="32"/>
        <v>6</v>
      </c>
      <c r="B81" s="134" t="s">
        <v>229</v>
      </c>
      <c r="C81" s="65" t="s">
        <v>230</v>
      </c>
      <c r="D81" s="44" t="s">
        <v>231</v>
      </c>
      <c r="E81" s="143" t="s">
        <v>232</v>
      </c>
      <c r="F81" s="53" t="s">
        <v>356</v>
      </c>
      <c r="G81" s="49" t="s">
        <v>10</v>
      </c>
      <c r="H81" s="69">
        <v>1</v>
      </c>
      <c r="I81" s="136" t="s">
        <v>21</v>
      </c>
      <c r="J81" s="41">
        <f t="shared" si="29"/>
        <v>7400000</v>
      </c>
      <c r="K81" s="41">
        <f t="shared" si="30"/>
        <v>6250000</v>
      </c>
      <c r="L81" s="41">
        <f t="shared" si="31"/>
        <v>1150000</v>
      </c>
      <c r="M81" s="63">
        <v>31310001460777</v>
      </c>
      <c r="N81" s="46" t="s">
        <v>193</v>
      </c>
      <c r="O81" s="146" t="s">
        <v>194</v>
      </c>
      <c r="P81" s="136" t="s">
        <v>21</v>
      </c>
    </row>
    <row r="82" spans="1:16" s="38" customFormat="1" ht="25.5" x14ac:dyDescent="0.25">
      <c r="A82" s="4">
        <f t="shared" si="32"/>
        <v>7</v>
      </c>
      <c r="B82" s="134" t="s">
        <v>296</v>
      </c>
      <c r="C82" s="65" t="s">
        <v>297</v>
      </c>
      <c r="D82" s="44" t="s">
        <v>298</v>
      </c>
      <c r="E82" s="144" t="s">
        <v>299</v>
      </c>
      <c r="F82" s="92" t="s">
        <v>355</v>
      </c>
      <c r="G82" s="49" t="s">
        <v>10</v>
      </c>
      <c r="H82" s="69">
        <v>1</v>
      </c>
      <c r="I82" s="136" t="s">
        <v>21</v>
      </c>
      <c r="J82" s="41">
        <f t="shared" si="29"/>
        <v>7400000</v>
      </c>
      <c r="K82" s="41">
        <f t="shared" si="30"/>
        <v>6250000</v>
      </c>
      <c r="L82" s="41">
        <f t="shared" si="31"/>
        <v>1150000</v>
      </c>
      <c r="M82" s="63">
        <v>1018261017</v>
      </c>
      <c r="N82" s="46" t="s">
        <v>266</v>
      </c>
      <c r="O82" s="146" t="s">
        <v>304</v>
      </c>
      <c r="P82" s="136" t="s">
        <v>21</v>
      </c>
    </row>
    <row r="83" spans="1:16" s="38" customFormat="1" ht="25.5" x14ac:dyDescent="0.25">
      <c r="A83" s="4">
        <f t="shared" si="32"/>
        <v>8</v>
      </c>
      <c r="B83" s="134" t="s">
        <v>286</v>
      </c>
      <c r="C83" s="65" t="s">
        <v>287</v>
      </c>
      <c r="D83" s="44" t="s">
        <v>288</v>
      </c>
      <c r="E83" s="144" t="s">
        <v>240</v>
      </c>
      <c r="F83" s="53" t="s">
        <v>355</v>
      </c>
      <c r="G83" s="49" t="s">
        <v>10</v>
      </c>
      <c r="H83" s="69">
        <v>1</v>
      </c>
      <c r="I83" s="136" t="s">
        <v>21</v>
      </c>
      <c r="J83" s="41">
        <f t="shared" si="29"/>
        <v>7400000</v>
      </c>
      <c r="K83" s="41">
        <f t="shared" si="30"/>
        <v>6250000</v>
      </c>
      <c r="L83" s="41">
        <f t="shared" si="31"/>
        <v>1150000</v>
      </c>
      <c r="M83" s="63">
        <v>31310001481820</v>
      </c>
      <c r="N83" s="46" t="s">
        <v>193</v>
      </c>
      <c r="O83" s="146" t="s">
        <v>194</v>
      </c>
      <c r="P83" s="136" t="s">
        <v>21</v>
      </c>
    </row>
    <row r="84" spans="1:16" s="38" customFormat="1" ht="33" x14ac:dyDescent="0.25">
      <c r="A84" s="4">
        <f t="shared" si="32"/>
        <v>9</v>
      </c>
      <c r="B84" s="153" t="s">
        <v>237</v>
      </c>
      <c r="C84" s="66" t="s">
        <v>238</v>
      </c>
      <c r="D84" s="44" t="s">
        <v>239</v>
      </c>
      <c r="E84" s="143" t="s">
        <v>240</v>
      </c>
      <c r="F84" s="92" t="s">
        <v>241</v>
      </c>
      <c r="G84" s="49" t="s">
        <v>10</v>
      </c>
      <c r="H84" s="69">
        <v>1</v>
      </c>
      <c r="I84" s="136" t="s">
        <v>21</v>
      </c>
      <c r="J84" s="41">
        <f t="shared" si="29"/>
        <v>7400000</v>
      </c>
      <c r="K84" s="41">
        <f t="shared" si="30"/>
        <v>6250000</v>
      </c>
      <c r="L84" s="41">
        <f t="shared" si="31"/>
        <v>1150000</v>
      </c>
      <c r="M84" s="63" t="s">
        <v>269</v>
      </c>
      <c r="N84" s="46" t="s">
        <v>195</v>
      </c>
      <c r="O84" s="146" t="s">
        <v>197</v>
      </c>
      <c r="P84" s="136" t="s">
        <v>21</v>
      </c>
    </row>
    <row r="85" spans="1:16" s="119" customFormat="1" ht="16.5" x14ac:dyDescent="0.25">
      <c r="A85" s="4">
        <f t="shared" si="32"/>
        <v>10</v>
      </c>
      <c r="B85" s="134" t="s">
        <v>282</v>
      </c>
      <c r="C85" s="65" t="s">
        <v>283</v>
      </c>
      <c r="D85" s="44" t="s">
        <v>15</v>
      </c>
      <c r="E85" s="144" t="s">
        <v>284</v>
      </c>
      <c r="F85" s="53" t="s">
        <v>285</v>
      </c>
      <c r="G85" s="49" t="s">
        <v>10</v>
      </c>
      <c r="H85" s="69">
        <v>1</v>
      </c>
      <c r="I85" s="136" t="s">
        <v>21</v>
      </c>
      <c r="J85" s="41">
        <f t="shared" si="29"/>
        <v>7400000</v>
      </c>
      <c r="K85" s="41">
        <f t="shared" si="30"/>
        <v>6250000</v>
      </c>
      <c r="L85" s="41">
        <f t="shared" si="31"/>
        <v>1150000</v>
      </c>
      <c r="M85" s="63">
        <v>1024273175</v>
      </c>
      <c r="N85" s="46" t="s">
        <v>195</v>
      </c>
      <c r="O85" s="146" t="s">
        <v>196</v>
      </c>
      <c r="P85" s="136" t="s">
        <v>21</v>
      </c>
    </row>
    <row r="86" spans="1:16" s="119" customFormat="1" ht="25.5" x14ac:dyDescent="0.25">
      <c r="A86" s="4">
        <f t="shared" si="32"/>
        <v>11</v>
      </c>
      <c r="B86" s="123" t="s">
        <v>412</v>
      </c>
      <c r="C86" s="124" t="s">
        <v>320</v>
      </c>
      <c r="D86" s="125" t="s">
        <v>200</v>
      </c>
      <c r="E86" s="47" t="s">
        <v>373</v>
      </c>
      <c r="F86" s="129" t="s">
        <v>395</v>
      </c>
      <c r="G86" s="49" t="s">
        <v>10</v>
      </c>
      <c r="H86" s="69">
        <v>1</v>
      </c>
      <c r="I86" s="136" t="s">
        <v>21</v>
      </c>
      <c r="J86" s="41">
        <f t="shared" si="29"/>
        <v>7400000</v>
      </c>
      <c r="K86" s="41">
        <f t="shared" si="30"/>
        <v>6250000</v>
      </c>
      <c r="L86" s="132">
        <v>1550000</v>
      </c>
      <c r="M86" s="148">
        <v>31310001587737</v>
      </c>
      <c r="N86" s="133" t="s">
        <v>193</v>
      </c>
      <c r="O86" s="133" t="s">
        <v>498</v>
      </c>
      <c r="P86" s="136" t="s">
        <v>21</v>
      </c>
    </row>
    <row r="87" spans="1:16" s="119" customFormat="1" ht="25.5" x14ac:dyDescent="0.25">
      <c r="A87" s="4">
        <f t="shared" si="32"/>
        <v>12</v>
      </c>
      <c r="B87" s="123" t="s">
        <v>399</v>
      </c>
      <c r="C87" s="124" t="s">
        <v>374</v>
      </c>
      <c r="D87" s="125" t="s">
        <v>19</v>
      </c>
      <c r="E87" s="47" t="s">
        <v>400</v>
      </c>
      <c r="F87" s="129" t="s">
        <v>396</v>
      </c>
      <c r="G87" s="129" t="s">
        <v>30</v>
      </c>
      <c r="H87" s="69">
        <v>1</v>
      </c>
      <c r="I87" s="136" t="s">
        <v>21</v>
      </c>
      <c r="J87" s="41">
        <f t="shared" si="29"/>
        <v>7400000</v>
      </c>
      <c r="K87" s="41">
        <f t="shared" si="30"/>
        <v>6250000</v>
      </c>
      <c r="L87" s="132">
        <v>1550000</v>
      </c>
      <c r="M87" s="148">
        <v>31310001588448</v>
      </c>
      <c r="N87" s="133" t="s">
        <v>193</v>
      </c>
      <c r="O87" s="133" t="s">
        <v>498</v>
      </c>
      <c r="P87" s="136" t="s">
        <v>21</v>
      </c>
    </row>
    <row r="88" spans="1:16" s="119" customFormat="1" ht="25.5" x14ac:dyDescent="0.25">
      <c r="A88" s="4">
        <f t="shared" si="32"/>
        <v>13</v>
      </c>
      <c r="B88" s="123" t="s">
        <v>422</v>
      </c>
      <c r="C88" s="124" t="s">
        <v>346</v>
      </c>
      <c r="D88" s="125" t="s">
        <v>347</v>
      </c>
      <c r="E88" s="47" t="s">
        <v>380</v>
      </c>
      <c r="F88" s="129" t="s">
        <v>397</v>
      </c>
      <c r="G88" s="162" t="s">
        <v>31</v>
      </c>
      <c r="H88" s="70">
        <v>1</v>
      </c>
      <c r="I88" s="136" t="s">
        <v>21</v>
      </c>
      <c r="J88" s="41">
        <f t="shared" si="29"/>
        <v>7400000</v>
      </c>
      <c r="K88" s="41">
        <f t="shared" si="30"/>
        <v>6250000</v>
      </c>
      <c r="L88" s="132">
        <v>1550000</v>
      </c>
      <c r="M88" s="148">
        <v>31310001590300</v>
      </c>
      <c r="N88" s="133" t="s">
        <v>193</v>
      </c>
      <c r="O88" s="133" t="s">
        <v>498</v>
      </c>
      <c r="P88" s="136" t="s">
        <v>21</v>
      </c>
    </row>
    <row r="89" spans="1:16" s="119" customFormat="1" ht="25.5" x14ac:dyDescent="0.25">
      <c r="A89" s="4">
        <f t="shared" si="32"/>
        <v>14</v>
      </c>
      <c r="B89" s="123" t="s">
        <v>405</v>
      </c>
      <c r="C89" s="124" t="s">
        <v>329</v>
      </c>
      <c r="D89" s="125" t="s">
        <v>19</v>
      </c>
      <c r="E89" s="47" t="s">
        <v>377</v>
      </c>
      <c r="F89" s="129" t="s">
        <v>403</v>
      </c>
      <c r="G89" s="49" t="s">
        <v>10</v>
      </c>
      <c r="H89" s="69">
        <v>1</v>
      </c>
      <c r="I89" s="136" t="s">
        <v>21</v>
      </c>
      <c r="J89" s="41">
        <f t="shared" si="29"/>
        <v>7400000</v>
      </c>
      <c r="K89" s="41">
        <f t="shared" si="30"/>
        <v>6250000</v>
      </c>
      <c r="L89" s="132">
        <v>1550000</v>
      </c>
      <c r="M89" s="148">
        <v>31310001590373</v>
      </c>
      <c r="N89" s="133" t="s">
        <v>193</v>
      </c>
      <c r="O89" s="133" t="s">
        <v>498</v>
      </c>
      <c r="P89" s="136" t="s">
        <v>21</v>
      </c>
    </row>
    <row r="90" spans="1:16" s="119" customFormat="1" ht="38.25" x14ac:dyDescent="0.25">
      <c r="A90" s="4">
        <f t="shared" si="32"/>
        <v>15</v>
      </c>
      <c r="B90" s="123" t="s">
        <v>426</v>
      </c>
      <c r="C90" s="124" t="s">
        <v>427</v>
      </c>
      <c r="D90" s="125" t="s">
        <v>323</v>
      </c>
      <c r="E90" s="47" t="s">
        <v>402</v>
      </c>
      <c r="F90" s="129" t="s">
        <v>425</v>
      </c>
      <c r="G90" s="49" t="s">
        <v>10</v>
      </c>
      <c r="H90" s="69">
        <v>1</v>
      </c>
      <c r="I90" s="136" t="s">
        <v>21</v>
      </c>
      <c r="J90" s="41">
        <f t="shared" si="29"/>
        <v>7400000</v>
      </c>
      <c r="K90" s="41">
        <f t="shared" si="30"/>
        <v>6250000</v>
      </c>
      <c r="L90" s="132">
        <v>1550000</v>
      </c>
      <c r="M90" s="148" t="s">
        <v>504</v>
      </c>
      <c r="N90" s="133" t="s">
        <v>500</v>
      </c>
      <c r="O90" s="133" t="s">
        <v>501</v>
      </c>
      <c r="P90" s="136" t="s">
        <v>21</v>
      </c>
    </row>
    <row r="91" spans="1:16" s="119" customFormat="1" ht="16.5" x14ac:dyDescent="0.25">
      <c r="A91" s="4">
        <f t="shared" si="32"/>
        <v>16</v>
      </c>
      <c r="B91" s="135" t="s">
        <v>429</v>
      </c>
      <c r="C91" s="140" t="s">
        <v>430</v>
      </c>
      <c r="D91" s="141" t="s">
        <v>326</v>
      </c>
      <c r="E91" s="145" t="s">
        <v>431</v>
      </c>
      <c r="F91" s="52" t="s">
        <v>424</v>
      </c>
      <c r="G91" s="49" t="s">
        <v>10</v>
      </c>
      <c r="H91" s="69">
        <v>1</v>
      </c>
      <c r="I91" s="136" t="s">
        <v>21</v>
      </c>
      <c r="J91" s="41">
        <f t="shared" si="29"/>
        <v>7400000</v>
      </c>
      <c r="K91" s="41">
        <f t="shared" si="30"/>
        <v>6250000</v>
      </c>
      <c r="L91" s="132">
        <v>1550000</v>
      </c>
      <c r="M91" s="63">
        <v>1032646746</v>
      </c>
      <c r="N91" s="50" t="s">
        <v>265</v>
      </c>
      <c r="O91" s="92" t="s">
        <v>196</v>
      </c>
      <c r="P91" s="136" t="s">
        <v>21</v>
      </c>
    </row>
    <row r="92" spans="1:16" s="119" customFormat="1" ht="63.75" x14ac:dyDescent="0.25">
      <c r="A92" s="4">
        <f t="shared" si="32"/>
        <v>17</v>
      </c>
      <c r="B92" s="123" t="s">
        <v>415</v>
      </c>
      <c r="C92" s="124" t="s">
        <v>416</v>
      </c>
      <c r="D92" s="125" t="s">
        <v>277</v>
      </c>
      <c r="E92" s="47" t="s">
        <v>378</v>
      </c>
      <c r="F92" s="129" t="s">
        <v>397</v>
      </c>
      <c r="G92" s="49" t="s">
        <v>300</v>
      </c>
      <c r="H92" s="70">
        <v>0.7</v>
      </c>
      <c r="I92" s="136" t="s">
        <v>21</v>
      </c>
      <c r="J92" s="41">
        <f t="shared" si="29"/>
        <v>5180000</v>
      </c>
      <c r="K92" s="41">
        <f t="shared" si="30"/>
        <v>4375000</v>
      </c>
      <c r="L92" s="132">
        <v>1085000</v>
      </c>
      <c r="M92" s="148">
        <v>31310001590133</v>
      </c>
      <c r="N92" s="133" t="s">
        <v>193</v>
      </c>
      <c r="O92" s="133" t="s">
        <v>498</v>
      </c>
      <c r="P92" s="136" t="s">
        <v>21</v>
      </c>
    </row>
    <row r="93" spans="1:16" s="119" customFormat="1" ht="63.75" x14ac:dyDescent="0.25">
      <c r="A93" s="4">
        <f t="shared" si="32"/>
        <v>18</v>
      </c>
      <c r="B93" s="123" t="s">
        <v>417</v>
      </c>
      <c r="C93" s="124" t="s">
        <v>331</v>
      </c>
      <c r="D93" s="125" t="s">
        <v>418</v>
      </c>
      <c r="E93" s="47" t="s">
        <v>383</v>
      </c>
      <c r="F93" s="129" t="s">
        <v>397</v>
      </c>
      <c r="G93" s="49" t="s">
        <v>300</v>
      </c>
      <c r="H93" s="70">
        <v>0.7</v>
      </c>
      <c r="I93" s="136" t="s">
        <v>21</v>
      </c>
      <c r="J93" s="41">
        <f t="shared" si="29"/>
        <v>5180000</v>
      </c>
      <c r="K93" s="41">
        <f t="shared" si="30"/>
        <v>4375000</v>
      </c>
      <c r="L93" s="132">
        <v>1085000</v>
      </c>
      <c r="M93" s="148">
        <v>31310001590258</v>
      </c>
      <c r="N93" s="133" t="s">
        <v>193</v>
      </c>
      <c r="O93" s="133" t="s">
        <v>498</v>
      </c>
      <c r="P93" s="136" t="s">
        <v>21</v>
      </c>
    </row>
    <row r="94" spans="1:16" s="119" customFormat="1" ht="25.5" x14ac:dyDescent="0.25">
      <c r="A94" s="4">
        <f t="shared" si="32"/>
        <v>19</v>
      </c>
      <c r="B94" s="123" t="s">
        <v>406</v>
      </c>
      <c r="C94" s="124" t="s">
        <v>332</v>
      </c>
      <c r="D94" s="125" t="s">
        <v>318</v>
      </c>
      <c r="E94" s="47" t="s">
        <v>389</v>
      </c>
      <c r="F94" s="129" t="s">
        <v>394</v>
      </c>
      <c r="G94" s="49" t="s">
        <v>50</v>
      </c>
      <c r="H94" s="70">
        <v>0.5</v>
      </c>
      <c r="I94" s="136" t="s">
        <v>21</v>
      </c>
      <c r="J94" s="41">
        <f t="shared" si="29"/>
        <v>3700000</v>
      </c>
      <c r="K94" s="41">
        <f t="shared" si="30"/>
        <v>3125000</v>
      </c>
      <c r="L94" s="132">
        <v>775000</v>
      </c>
      <c r="M94" s="148">
        <v>31310001586938</v>
      </c>
      <c r="N94" s="133" t="s">
        <v>193</v>
      </c>
      <c r="O94" s="133" t="s">
        <v>498</v>
      </c>
      <c r="P94" s="136" t="s">
        <v>21</v>
      </c>
    </row>
    <row r="95" spans="1:16" s="119" customFormat="1" ht="25.5" x14ac:dyDescent="0.25">
      <c r="A95" s="4">
        <f t="shared" si="32"/>
        <v>20</v>
      </c>
      <c r="B95" s="123" t="s">
        <v>420</v>
      </c>
      <c r="C95" s="124" t="s">
        <v>324</v>
      </c>
      <c r="D95" s="125" t="s">
        <v>345</v>
      </c>
      <c r="E95" s="47" t="s">
        <v>414</v>
      </c>
      <c r="F95" s="129" t="s">
        <v>398</v>
      </c>
      <c r="G95" s="49" t="s">
        <v>50</v>
      </c>
      <c r="H95" s="70">
        <v>0.5</v>
      </c>
      <c r="I95" s="136" t="s">
        <v>21</v>
      </c>
      <c r="J95" s="41">
        <f t="shared" si="29"/>
        <v>3700000</v>
      </c>
      <c r="K95" s="41">
        <f t="shared" si="30"/>
        <v>3125000</v>
      </c>
      <c r="L95" s="132">
        <v>775000</v>
      </c>
      <c r="M95" s="148">
        <v>31310001591118</v>
      </c>
      <c r="N95" s="133" t="s">
        <v>193</v>
      </c>
      <c r="O95" s="133" t="s">
        <v>498</v>
      </c>
      <c r="P95" s="136" t="s">
        <v>21</v>
      </c>
    </row>
    <row r="96" spans="1:16" s="119" customFormat="1" ht="16.5" x14ac:dyDescent="0.25">
      <c r="A96" s="6"/>
      <c r="B96" s="6"/>
      <c r="C96" s="67" t="s">
        <v>16</v>
      </c>
      <c r="D96" s="58">
        <f>A95</f>
        <v>20</v>
      </c>
      <c r="E96" s="142"/>
      <c r="F96" s="51" t="s">
        <v>17</v>
      </c>
      <c r="G96" s="51"/>
      <c r="H96" s="42"/>
      <c r="I96" s="136"/>
      <c r="J96" s="42">
        <f>SUM(J76:J95)</f>
        <v>136160000</v>
      </c>
      <c r="K96" s="42">
        <f t="shared" ref="K96:L96" si="33">SUM(K76:K95)</f>
        <v>115000000</v>
      </c>
      <c r="L96" s="42">
        <f t="shared" si="33"/>
        <v>24520000</v>
      </c>
      <c r="M96" s="63"/>
      <c r="N96" s="46"/>
      <c r="O96" s="146"/>
      <c r="P96" s="136"/>
    </row>
    <row r="97" spans="1:16" s="119" customFormat="1" ht="16.5" x14ac:dyDescent="0.25">
      <c r="A97" s="6" t="s">
        <v>28</v>
      </c>
      <c r="B97" s="56" t="s">
        <v>80</v>
      </c>
      <c r="C97" s="67"/>
      <c r="D97" s="58"/>
      <c r="E97" s="62"/>
      <c r="F97" s="51"/>
      <c r="G97" s="51"/>
      <c r="H97" s="72"/>
      <c r="I97" s="136"/>
      <c r="J97" s="43"/>
      <c r="K97" s="43"/>
      <c r="L97" s="43"/>
      <c r="M97" s="63"/>
      <c r="N97" s="46"/>
      <c r="O97" s="146"/>
      <c r="P97" s="136"/>
    </row>
    <row r="98" spans="1:16" s="38" customFormat="1" ht="16.5" x14ac:dyDescent="0.25">
      <c r="A98" s="4">
        <v>1</v>
      </c>
      <c r="B98" s="4" t="s">
        <v>129</v>
      </c>
      <c r="C98" s="66" t="s">
        <v>130</v>
      </c>
      <c r="D98" s="45" t="s">
        <v>71</v>
      </c>
      <c r="E98" s="143" t="str">
        <f>VLOOKUP(B98,[1]Trang_tính1!$B$2:$O$18413,4,0)</f>
        <v>04/04/2002</v>
      </c>
      <c r="F98" s="50" t="s">
        <v>341</v>
      </c>
      <c r="G98" s="50" t="s">
        <v>10</v>
      </c>
      <c r="H98" s="69">
        <v>1</v>
      </c>
      <c r="I98" s="136" t="s">
        <v>21</v>
      </c>
      <c r="J98" s="41">
        <f t="shared" ref="J98:J101" si="34">18500000/10*4*H98</f>
        <v>7400000</v>
      </c>
      <c r="K98" s="41">
        <f t="shared" ref="K98:K101" si="35">1250000*5*H98</f>
        <v>6250000</v>
      </c>
      <c r="L98" s="41">
        <f>J98-K98</f>
        <v>1150000</v>
      </c>
      <c r="M98" s="63">
        <v>1017598929</v>
      </c>
      <c r="N98" s="50" t="s">
        <v>265</v>
      </c>
      <c r="O98" s="92" t="s">
        <v>196</v>
      </c>
      <c r="P98" s="136" t="s">
        <v>21</v>
      </c>
    </row>
    <row r="99" spans="1:16" s="38" customFormat="1" ht="63.75" x14ac:dyDescent="0.25">
      <c r="A99" s="4">
        <f>A98+1</f>
        <v>2</v>
      </c>
      <c r="B99" s="134" t="s">
        <v>152</v>
      </c>
      <c r="C99" s="65" t="s">
        <v>153</v>
      </c>
      <c r="D99" s="44" t="s">
        <v>25</v>
      </c>
      <c r="E99" s="143" t="str">
        <f>VLOOKUP(B99,[1]Trang_tính1!$B$2:$O$18413,4,0)</f>
        <v>24/10/2002</v>
      </c>
      <c r="F99" s="53" t="s">
        <v>178</v>
      </c>
      <c r="G99" s="49" t="s">
        <v>300</v>
      </c>
      <c r="H99" s="70">
        <v>0.7</v>
      </c>
      <c r="I99" s="136" t="s">
        <v>21</v>
      </c>
      <c r="J99" s="41">
        <f t="shared" si="34"/>
        <v>5180000</v>
      </c>
      <c r="K99" s="41">
        <f t="shared" si="35"/>
        <v>4375000</v>
      </c>
      <c r="L99" s="41">
        <f t="shared" ref="L99:L101" si="36">J99-K99</f>
        <v>805000</v>
      </c>
      <c r="M99" s="63">
        <v>51410001039996</v>
      </c>
      <c r="N99" s="50" t="s">
        <v>193</v>
      </c>
      <c r="O99" s="92" t="s">
        <v>495</v>
      </c>
      <c r="P99" s="136" t="s">
        <v>21</v>
      </c>
    </row>
    <row r="100" spans="1:16" s="38" customFormat="1" ht="63.75" x14ac:dyDescent="0.25">
      <c r="A100" s="4">
        <f t="shared" ref="A100:A101" si="37">A99+1</f>
        <v>3</v>
      </c>
      <c r="B100" s="135" t="s">
        <v>370</v>
      </c>
      <c r="C100" s="140" t="s">
        <v>371</v>
      </c>
      <c r="D100" s="141" t="s">
        <v>319</v>
      </c>
      <c r="E100" s="145" t="s">
        <v>352</v>
      </c>
      <c r="F100" s="52" t="s">
        <v>369</v>
      </c>
      <c r="G100" s="49" t="s">
        <v>300</v>
      </c>
      <c r="H100" s="70">
        <v>0.7</v>
      </c>
      <c r="I100" s="136" t="s">
        <v>21</v>
      </c>
      <c r="J100" s="41">
        <f t="shared" si="34"/>
        <v>5180000</v>
      </c>
      <c r="K100" s="41">
        <f t="shared" si="35"/>
        <v>4375000</v>
      </c>
      <c r="L100" s="41">
        <f t="shared" ref="L100" si="38">J100-K100</f>
        <v>805000</v>
      </c>
      <c r="M100" s="63">
        <v>1024272812</v>
      </c>
      <c r="N100" s="46" t="s">
        <v>195</v>
      </c>
      <c r="O100" s="146" t="s">
        <v>197</v>
      </c>
      <c r="P100" s="136" t="s">
        <v>21</v>
      </c>
    </row>
    <row r="101" spans="1:16" s="38" customFormat="1" ht="25.5" x14ac:dyDescent="0.25">
      <c r="A101" s="4">
        <f t="shared" si="37"/>
        <v>4</v>
      </c>
      <c r="B101" s="134" t="s">
        <v>249</v>
      </c>
      <c r="C101" s="65" t="s">
        <v>250</v>
      </c>
      <c r="D101" s="44" t="s">
        <v>53</v>
      </c>
      <c r="E101" s="143" t="s">
        <v>251</v>
      </c>
      <c r="F101" s="53" t="s">
        <v>252</v>
      </c>
      <c r="G101" s="49" t="s">
        <v>50</v>
      </c>
      <c r="H101" s="70">
        <v>0.5</v>
      </c>
      <c r="I101" s="136" t="s">
        <v>21</v>
      </c>
      <c r="J101" s="41">
        <f t="shared" si="34"/>
        <v>3700000</v>
      </c>
      <c r="K101" s="41">
        <f t="shared" si="35"/>
        <v>3125000</v>
      </c>
      <c r="L101" s="41">
        <f t="shared" si="36"/>
        <v>575000</v>
      </c>
      <c r="M101" s="63" t="s">
        <v>272</v>
      </c>
      <c r="N101" s="46" t="s">
        <v>195</v>
      </c>
      <c r="O101" s="146" t="s">
        <v>197</v>
      </c>
      <c r="P101" s="136" t="s">
        <v>21</v>
      </c>
    </row>
    <row r="102" spans="1:16" s="38" customFormat="1" ht="16.5" x14ac:dyDescent="0.25">
      <c r="A102" s="6"/>
      <c r="B102" s="6"/>
      <c r="C102" s="67" t="s">
        <v>16</v>
      </c>
      <c r="D102" s="58">
        <f>A101</f>
        <v>4</v>
      </c>
      <c r="E102" s="142"/>
      <c r="F102" s="51" t="s">
        <v>17</v>
      </c>
      <c r="G102" s="51"/>
      <c r="H102" s="42"/>
      <c r="I102" s="136"/>
      <c r="J102" s="42">
        <f>SUM(J98:J101)</f>
        <v>21460000</v>
      </c>
      <c r="K102" s="42">
        <f t="shared" ref="K102:L102" si="39">SUM(K98:K101)</f>
        <v>18125000</v>
      </c>
      <c r="L102" s="42">
        <f t="shared" si="39"/>
        <v>3335000</v>
      </c>
      <c r="M102" s="63"/>
      <c r="N102" s="46"/>
      <c r="O102" s="146"/>
      <c r="P102" s="136"/>
    </row>
    <row r="103" spans="1:16" s="38" customFormat="1" ht="16.5" x14ac:dyDescent="0.25">
      <c r="A103" s="6" t="s">
        <v>29</v>
      </c>
      <c r="B103" s="56" t="s">
        <v>81</v>
      </c>
      <c r="C103" s="67"/>
      <c r="D103" s="58"/>
      <c r="E103" s="62"/>
      <c r="F103" s="51"/>
      <c r="G103" s="51"/>
      <c r="H103" s="72"/>
      <c r="I103" s="136"/>
      <c r="J103" s="43"/>
      <c r="K103" s="43"/>
      <c r="L103" s="43"/>
      <c r="M103" s="63"/>
      <c r="N103" s="46"/>
      <c r="O103" s="146"/>
      <c r="P103" s="136"/>
    </row>
    <row r="104" spans="1:16" ht="63.75" x14ac:dyDescent="0.25">
      <c r="A104" s="4">
        <v>1</v>
      </c>
      <c r="B104" s="123" t="s">
        <v>469</v>
      </c>
      <c r="C104" s="124" t="s">
        <v>342</v>
      </c>
      <c r="D104" s="125" t="s">
        <v>319</v>
      </c>
      <c r="E104" s="47" t="s">
        <v>408</v>
      </c>
      <c r="F104" s="129" t="s">
        <v>461</v>
      </c>
      <c r="G104" s="49" t="s">
        <v>300</v>
      </c>
      <c r="H104" s="70">
        <v>0.7</v>
      </c>
      <c r="I104" s="136" t="s">
        <v>21</v>
      </c>
      <c r="J104" s="41">
        <f t="shared" ref="J104:J105" si="40">18500000/10*4*H104</f>
        <v>5180000</v>
      </c>
      <c r="K104" s="41">
        <f t="shared" ref="K104:K105" si="41">1250000*5*H104</f>
        <v>4375000</v>
      </c>
      <c r="L104" s="132">
        <v>1085000</v>
      </c>
      <c r="M104" s="148">
        <v>31310001595086</v>
      </c>
      <c r="N104" s="133" t="s">
        <v>193</v>
      </c>
      <c r="O104" s="133" t="s">
        <v>498</v>
      </c>
      <c r="P104" s="136" t="s">
        <v>21</v>
      </c>
    </row>
    <row r="105" spans="1:16" ht="63.75" x14ac:dyDescent="0.25">
      <c r="A105" s="4">
        <f t="shared" ref="A105" si="42">A104+1</f>
        <v>2</v>
      </c>
      <c r="B105" s="123" t="s">
        <v>465</v>
      </c>
      <c r="C105" s="124" t="s">
        <v>466</v>
      </c>
      <c r="D105" s="125" t="s">
        <v>49</v>
      </c>
      <c r="E105" s="47" t="s">
        <v>413</v>
      </c>
      <c r="F105" s="129" t="s">
        <v>460</v>
      </c>
      <c r="G105" s="49" t="s">
        <v>300</v>
      </c>
      <c r="H105" s="70">
        <v>0.7</v>
      </c>
      <c r="I105" s="136" t="s">
        <v>21</v>
      </c>
      <c r="J105" s="41">
        <f t="shared" si="40"/>
        <v>5180000</v>
      </c>
      <c r="K105" s="41">
        <f t="shared" si="41"/>
        <v>4375000</v>
      </c>
      <c r="L105" s="132">
        <v>1085000</v>
      </c>
      <c r="M105" s="148">
        <v>31310001595606</v>
      </c>
      <c r="N105" s="133" t="s">
        <v>193</v>
      </c>
      <c r="O105" s="133" t="s">
        <v>498</v>
      </c>
      <c r="P105" s="136" t="s">
        <v>21</v>
      </c>
    </row>
    <row r="106" spans="1:16" ht="16.5" x14ac:dyDescent="0.25">
      <c r="A106" s="6"/>
      <c r="B106" s="6"/>
      <c r="C106" s="67" t="s">
        <v>16</v>
      </c>
      <c r="D106" s="58">
        <f>A105</f>
        <v>2</v>
      </c>
      <c r="E106" s="142"/>
      <c r="F106" s="51" t="s">
        <v>17</v>
      </c>
      <c r="G106" s="51"/>
      <c r="H106" s="42"/>
      <c r="I106" s="136"/>
      <c r="J106" s="42">
        <f>SUM(J104:J105)</f>
        <v>10360000</v>
      </c>
      <c r="K106" s="42">
        <f t="shared" ref="K106:L106" si="43">SUM(K104:K105)</f>
        <v>8750000</v>
      </c>
      <c r="L106" s="42">
        <f t="shared" si="43"/>
        <v>2170000</v>
      </c>
      <c r="M106" s="63"/>
      <c r="N106" s="46"/>
      <c r="O106" s="146"/>
      <c r="P106" s="136"/>
    </row>
    <row r="107" spans="1:16" ht="16.5" x14ac:dyDescent="0.25">
      <c r="A107" s="6" t="s">
        <v>42</v>
      </c>
      <c r="B107" s="39" t="s">
        <v>83</v>
      </c>
      <c r="C107" s="67"/>
      <c r="D107" s="58"/>
      <c r="E107" s="62"/>
      <c r="F107" s="51"/>
      <c r="G107" s="51"/>
      <c r="H107" s="72"/>
      <c r="I107" s="136"/>
      <c r="J107" s="43"/>
      <c r="K107" s="43"/>
      <c r="L107" s="43"/>
      <c r="M107" s="63"/>
      <c r="N107" s="46"/>
      <c r="O107" s="146"/>
      <c r="P107" s="136"/>
    </row>
    <row r="108" spans="1:16" ht="76.5" x14ac:dyDescent="0.25">
      <c r="A108" s="4">
        <v>1</v>
      </c>
      <c r="B108" s="134" t="s">
        <v>294</v>
      </c>
      <c r="C108" s="65" t="s">
        <v>295</v>
      </c>
      <c r="D108" s="44" t="s">
        <v>54</v>
      </c>
      <c r="E108" s="144" t="s">
        <v>251</v>
      </c>
      <c r="F108" s="53" t="s">
        <v>365</v>
      </c>
      <c r="G108" s="49" t="s">
        <v>316</v>
      </c>
      <c r="H108" s="69">
        <v>1</v>
      </c>
      <c r="I108" s="136" t="s">
        <v>21</v>
      </c>
      <c r="J108" s="41">
        <f t="shared" ref="J108:J113" si="44">18500000/10*4*H108</f>
        <v>7400000</v>
      </c>
      <c r="K108" s="41">
        <f t="shared" ref="K108:K114" si="45">1250000*5*H108</f>
        <v>6250000</v>
      </c>
      <c r="L108" s="41">
        <f>J108-K108</f>
        <v>1150000</v>
      </c>
      <c r="M108" s="64">
        <v>31310001489888</v>
      </c>
      <c r="N108" s="46" t="s">
        <v>270</v>
      </c>
      <c r="O108" s="146" t="s">
        <v>271</v>
      </c>
      <c r="P108" s="136" t="s">
        <v>21</v>
      </c>
    </row>
    <row r="109" spans="1:16" ht="76.5" x14ac:dyDescent="0.25">
      <c r="A109" s="4">
        <f>A108+1</f>
        <v>2</v>
      </c>
      <c r="B109" s="134" t="s">
        <v>242</v>
      </c>
      <c r="C109" s="65" t="s">
        <v>243</v>
      </c>
      <c r="D109" s="44" t="s">
        <v>244</v>
      </c>
      <c r="E109" s="94" t="s">
        <v>245</v>
      </c>
      <c r="F109" s="53" t="s">
        <v>364</v>
      </c>
      <c r="G109" s="49" t="s">
        <v>316</v>
      </c>
      <c r="H109" s="69">
        <v>1</v>
      </c>
      <c r="I109" s="136" t="s">
        <v>21</v>
      </c>
      <c r="J109" s="41">
        <f t="shared" si="44"/>
        <v>7400000</v>
      </c>
      <c r="K109" s="41">
        <f t="shared" si="45"/>
        <v>6250000</v>
      </c>
      <c r="L109" s="41">
        <f t="shared" ref="L109" si="46">J109-K109</f>
        <v>1150000</v>
      </c>
      <c r="M109" s="63">
        <v>31310001460801</v>
      </c>
      <c r="N109" s="46" t="s">
        <v>193</v>
      </c>
      <c r="O109" s="146" t="s">
        <v>194</v>
      </c>
      <c r="P109" s="136" t="s">
        <v>21</v>
      </c>
    </row>
    <row r="110" spans="1:16" ht="33" x14ac:dyDescent="0.25">
      <c r="A110" s="4">
        <f t="shared" ref="A110:A114" si="47">A109+1</f>
        <v>3</v>
      </c>
      <c r="B110" s="134" t="s">
        <v>289</v>
      </c>
      <c r="C110" s="65" t="s">
        <v>290</v>
      </c>
      <c r="D110" s="44" t="s">
        <v>291</v>
      </c>
      <c r="E110" s="144" t="s">
        <v>292</v>
      </c>
      <c r="F110" s="53" t="s">
        <v>364</v>
      </c>
      <c r="G110" s="162" t="s">
        <v>293</v>
      </c>
      <c r="H110" s="69">
        <v>1</v>
      </c>
      <c r="I110" s="136" t="s">
        <v>21</v>
      </c>
      <c r="J110" s="41">
        <f t="shared" si="44"/>
        <v>7400000</v>
      </c>
      <c r="K110" s="41">
        <f t="shared" si="45"/>
        <v>6250000</v>
      </c>
      <c r="L110" s="41">
        <f>J110-K110</f>
        <v>1150000</v>
      </c>
      <c r="M110" s="63">
        <v>31310001490491</v>
      </c>
      <c r="N110" s="46" t="s">
        <v>193</v>
      </c>
      <c r="O110" s="146" t="s">
        <v>194</v>
      </c>
      <c r="P110" s="136" t="s">
        <v>21</v>
      </c>
    </row>
    <row r="111" spans="1:16" ht="25.5" x14ac:dyDescent="0.25">
      <c r="A111" s="4">
        <f t="shared" si="47"/>
        <v>4</v>
      </c>
      <c r="B111" s="123" t="s">
        <v>470</v>
      </c>
      <c r="C111" s="124" t="s">
        <v>150</v>
      </c>
      <c r="D111" s="125" t="s">
        <v>37</v>
      </c>
      <c r="E111" s="47" t="s">
        <v>385</v>
      </c>
      <c r="F111" s="129" t="s">
        <v>459</v>
      </c>
      <c r="G111" s="162" t="s">
        <v>31</v>
      </c>
      <c r="H111" s="70">
        <v>1</v>
      </c>
      <c r="I111" s="136" t="s">
        <v>21</v>
      </c>
      <c r="J111" s="41">
        <f t="shared" si="44"/>
        <v>7400000</v>
      </c>
      <c r="K111" s="41">
        <f t="shared" si="45"/>
        <v>6250000</v>
      </c>
      <c r="L111" s="132">
        <v>1550000</v>
      </c>
      <c r="M111" s="148">
        <v>31310001593585</v>
      </c>
      <c r="N111" s="133" t="s">
        <v>193</v>
      </c>
      <c r="O111" s="133" t="s">
        <v>498</v>
      </c>
      <c r="P111" s="136" t="s">
        <v>21</v>
      </c>
    </row>
    <row r="112" spans="1:16" ht="16.5" x14ac:dyDescent="0.25">
      <c r="A112" s="4">
        <f t="shared" si="47"/>
        <v>5</v>
      </c>
      <c r="B112" s="135" t="s">
        <v>463</v>
      </c>
      <c r="C112" s="140" t="s">
        <v>464</v>
      </c>
      <c r="D112" s="141" t="s">
        <v>327</v>
      </c>
      <c r="E112" s="145" t="s">
        <v>419</v>
      </c>
      <c r="F112" s="52" t="s">
        <v>462</v>
      </c>
      <c r="G112" s="49" t="s">
        <v>10</v>
      </c>
      <c r="H112" s="69">
        <v>1</v>
      </c>
      <c r="I112" s="136" t="s">
        <v>21</v>
      </c>
      <c r="J112" s="41">
        <f t="shared" si="44"/>
        <v>7400000</v>
      </c>
      <c r="K112" s="41">
        <f t="shared" si="45"/>
        <v>6250000</v>
      </c>
      <c r="L112" s="132">
        <v>1550000</v>
      </c>
      <c r="M112" s="63">
        <v>1031092591</v>
      </c>
      <c r="N112" s="46" t="s">
        <v>265</v>
      </c>
      <c r="O112" s="146" t="s">
        <v>196</v>
      </c>
      <c r="P112" s="136" t="s">
        <v>21</v>
      </c>
    </row>
    <row r="113" spans="1:16" ht="25.5" x14ac:dyDescent="0.25">
      <c r="A113" s="4">
        <f t="shared" si="47"/>
        <v>6</v>
      </c>
      <c r="B113" s="123" t="s">
        <v>467</v>
      </c>
      <c r="C113" s="124" t="s">
        <v>468</v>
      </c>
      <c r="D113" s="125" t="s">
        <v>326</v>
      </c>
      <c r="E113" s="47" t="s">
        <v>421</v>
      </c>
      <c r="F113" s="129" t="s">
        <v>458</v>
      </c>
      <c r="G113" s="49" t="s">
        <v>10</v>
      </c>
      <c r="H113" s="69">
        <v>1</v>
      </c>
      <c r="I113" s="136" t="s">
        <v>21</v>
      </c>
      <c r="J113" s="41">
        <f t="shared" si="44"/>
        <v>7400000</v>
      </c>
      <c r="K113" s="41">
        <f t="shared" si="45"/>
        <v>6250000</v>
      </c>
      <c r="L113" s="132">
        <v>1550000</v>
      </c>
      <c r="M113" s="148">
        <v>31310001594588</v>
      </c>
      <c r="N113" s="133" t="s">
        <v>193</v>
      </c>
      <c r="O113" s="133" t="s">
        <v>498</v>
      </c>
      <c r="P113" s="136" t="s">
        <v>21</v>
      </c>
    </row>
    <row r="114" spans="1:16" ht="63.75" x14ac:dyDescent="0.25">
      <c r="A114" s="4">
        <f t="shared" si="47"/>
        <v>7</v>
      </c>
      <c r="B114" s="134" t="s">
        <v>246</v>
      </c>
      <c r="C114" s="65" t="s">
        <v>39</v>
      </c>
      <c r="D114" s="44" t="s">
        <v>247</v>
      </c>
      <c r="E114" s="143" t="s">
        <v>248</v>
      </c>
      <c r="F114" s="53" t="s">
        <v>364</v>
      </c>
      <c r="G114" s="49" t="s">
        <v>300</v>
      </c>
      <c r="H114" s="70">
        <v>0.7</v>
      </c>
      <c r="I114" s="136" t="s">
        <v>21</v>
      </c>
      <c r="J114" s="41">
        <f>18500000/10*4*H114</f>
        <v>5180000</v>
      </c>
      <c r="K114" s="41">
        <f t="shared" si="45"/>
        <v>4375000</v>
      </c>
      <c r="L114" s="41">
        <f>J114-K114</f>
        <v>805000</v>
      </c>
      <c r="M114" s="63">
        <v>31310001461008</v>
      </c>
      <c r="N114" s="46" t="s">
        <v>193</v>
      </c>
      <c r="O114" s="146" t="s">
        <v>194</v>
      </c>
      <c r="P114" s="136" t="s">
        <v>21</v>
      </c>
    </row>
    <row r="115" spans="1:16" ht="16.5" x14ac:dyDescent="0.25">
      <c r="A115" s="6"/>
      <c r="B115" s="6"/>
      <c r="C115" s="67" t="s">
        <v>16</v>
      </c>
      <c r="D115" s="58">
        <f>A114</f>
        <v>7</v>
      </c>
      <c r="E115" s="142"/>
      <c r="F115" s="51" t="s">
        <v>17</v>
      </c>
      <c r="G115" s="51"/>
      <c r="H115" s="42"/>
      <c r="I115" s="136"/>
      <c r="J115" s="42">
        <f>SUM(J108:J114)</f>
        <v>49580000</v>
      </c>
      <c r="K115" s="42">
        <f t="shared" ref="K115:L115" si="48">SUM(K108:K114)</f>
        <v>41875000</v>
      </c>
      <c r="L115" s="42">
        <f t="shared" si="48"/>
        <v>8905000</v>
      </c>
      <c r="M115" s="63"/>
      <c r="N115" s="46"/>
      <c r="O115" s="146"/>
      <c r="P115" s="136"/>
    </row>
    <row r="116" spans="1:16" ht="16.5" x14ac:dyDescent="0.25">
      <c r="A116" s="6" t="s">
        <v>68</v>
      </c>
      <c r="B116" s="39" t="s">
        <v>192</v>
      </c>
      <c r="C116" s="67"/>
      <c r="D116" s="58"/>
      <c r="E116" s="142"/>
      <c r="F116" s="51"/>
      <c r="G116" s="51"/>
      <c r="H116" s="42"/>
      <c r="I116" s="136"/>
      <c r="J116" s="43"/>
      <c r="K116" s="43"/>
      <c r="L116" s="43"/>
      <c r="M116" s="63"/>
      <c r="N116" s="46"/>
      <c r="O116" s="146"/>
      <c r="P116" s="136"/>
    </row>
    <row r="117" spans="1:16" ht="16.5" x14ac:dyDescent="0.25">
      <c r="A117" s="4">
        <v>1</v>
      </c>
      <c r="B117" s="134" t="s">
        <v>166</v>
      </c>
      <c r="C117" s="65" t="s">
        <v>167</v>
      </c>
      <c r="D117" s="44" t="s">
        <v>41</v>
      </c>
      <c r="E117" s="143" t="str">
        <f>VLOOKUP(B117,[1]Trang_tính1!$B$2:$O$18413,4,0)</f>
        <v>24/09/2002</v>
      </c>
      <c r="F117" s="92" t="s">
        <v>168</v>
      </c>
      <c r="G117" s="49" t="s">
        <v>10</v>
      </c>
      <c r="H117" s="69">
        <v>1</v>
      </c>
      <c r="I117" s="136" t="s">
        <v>21</v>
      </c>
      <c r="J117" s="41">
        <f t="shared" ref="J117:J122" si="49">18500000/10*4*H117</f>
        <v>7400000</v>
      </c>
      <c r="K117" s="41">
        <f t="shared" ref="K117:K128" si="50">1250000*5*H117</f>
        <v>6250000</v>
      </c>
      <c r="L117" s="41">
        <f>J117-K117</f>
        <v>1150000</v>
      </c>
      <c r="M117" s="63">
        <v>1017333213</v>
      </c>
      <c r="N117" s="46" t="s">
        <v>265</v>
      </c>
      <c r="O117" s="146" t="s">
        <v>196</v>
      </c>
      <c r="P117" s="136" t="s">
        <v>21</v>
      </c>
    </row>
    <row r="118" spans="1:16" ht="16.5" x14ac:dyDescent="0.25">
      <c r="A118" s="4">
        <f t="shared" ref="A118:A128" si="51">A117+1</f>
        <v>2</v>
      </c>
      <c r="B118" s="134" t="s">
        <v>134</v>
      </c>
      <c r="C118" s="65" t="s">
        <v>56</v>
      </c>
      <c r="D118" s="44" t="s">
        <v>135</v>
      </c>
      <c r="E118" s="143" t="str">
        <f>VLOOKUP(B118,[1]Trang_tính1!$B$2:$O$18413,4,0)</f>
        <v>03/09/2002</v>
      </c>
      <c r="F118" s="49" t="s">
        <v>180</v>
      </c>
      <c r="G118" s="49" t="s">
        <v>10</v>
      </c>
      <c r="H118" s="69">
        <v>1</v>
      </c>
      <c r="I118" s="136" t="s">
        <v>21</v>
      </c>
      <c r="J118" s="41">
        <f t="shared" si="49"/>
        <v>7400000</v>
      </c>
      <c r="K118" s="41">
        <f t="shared" si="50"/>
        <v>6250000</v>
      </c>
      <c r="L118" s="41">
        <f>J118-K118</f>
        <v>1150000</v>
      </c>
      <c r="M118" s="63">
        <v>1017598473</v>
      </c>
      <c r="N118" s="46" t="s">
        <v>265</v>
      </c>
      <c r="O118" s="146" t="s">
        <v>196</v>
      </c>
      <c r="P118" s="136" t="s">
        <v>21</v>
      </c>
    </row>
    <row r="119" spans="1:16" ht="33" x14ac:dyDescent="0.25">
      <c r="A119" s="4">
        <f t="shared" si="51"/>
        <v>3</v>
      </c>
      <c r="B119" s="134" t="s">
        <v>131</v>
      </c>
      <c r="C119" s="65" t="s">
        <v>132</v>
      </c>
      <c r="D119" s="44" t="s">
        <v>11</v>
      </c>
      <c r="E119" s="143" t="str">
        <f>VLOOKUP(B119,[1]Trang_tính1!$B$2:$O$18413,4,0)</f>
        <v>08/09/2002</v>
      </c>
      <c r="F119" s="49" t="s">
        <v>133</v>
      </c>
      <c r="G119" s="49" t="s">
        <v>10</v>
      </c>
      <c r="H119" s="69">
        <v>1</v>
      </c>
      <c r="I119" s="136" t="s">
        <v>21</v>
      </c>
      <c r="J119" s="41">
        <f t="shared" si="49"/>
        <v>7400000</v>
      </c>
      <c r="K119" s="41">
        <f t="shared" si="50"/>
        <v>6250000</v>
      </c>
      <c r="L119" s="41">
        <f>J119-K119</f>
        <v>1150000</v>
      </c>
      <c r="M119" s="63">
        <v>1017371200</v>
      </c>
      <c r="N119" s="46" t="s">
        <v>195</v>
      </c>
      <c r="O119" s="146" t="s">
        <v>196</v>
      </c>
      <c r="P119" s="136" t="s">
        <v>21</v>
      </c>
    </row>
    <row r="120" spans="1:16" ht="25.5" x14ac:dyDescent="0.25">
      <c r="A120" s="4">
        <f t="shared" si="51"/>
        <v>4</v>
      </c>
      <c r="B120" s="134" t="s">
        <v>253</v>
      </c>
      <c r="C120" s="65" t="s">
        <v>254</v>
      </c>
      <c r="D120" s="44" t="s">
        <v>66</v>
      </c>
      <c r="E120" s="143" t="s">
        <v>255</v>
      </c>
      <c r="F120" s="53" t="s">
        <v>362</v>
      </c>
      <c r="G120" s="49" t="s">
        <v>10</v>
      </c>
      <c r="H120" s="69">
        <v>1</v>
      </c>
      <c r="I120" s="136" t="s">
        <v>21</v>
      </c>
      <c r="J120" s="41">
        <f t="shared" si="49"/>
        <v>7400000</v>
      </c>
      <c r="K120" s="41">
        <f t="shared" si="50"/>
        <v>6250000</v>
      </c>
      <c r="L120" s="41">
        <f>J120-K120</f>
        <v>1150000</v>
      </c>
      <c r="M120" s="63">
        <v>31310001461451</v>
      </c>
      <c r="N120" s="46" t="s">
        <v>193</v>
      </c>
      <c r="O120" s="146" t="s">
        <v>194</v>
      </c>
      <c r="P120" s="136" t="s">
        <v>21</v>
      </c>
    </row>
    <row r="121" spans="1:16" ht="25.5" x14ac:dyDescent="0.25">
      <c r="A121" s="4">
        <f t="shared" si="51"/>
        <v>5</v>
      </c>
      <c r="B121" s="123" t="s">
        <v>454</v>
      </c>
      <c r="C121" s="124" t="s">
        <v>337</v>
      </c>
      <c r="D121" s="125" t="s">
        <v>455</v>
      </c>
      <c r="E121" s="47" t="s">
        <v>411</v>
      </c>
      <c r="F121" s="129" t="s">
        <v>451</v>
      </c>
      <c r="G121" s="129" t="s">
        <v>30</v>
      </c>
      <c r="H121" s="69">
        <v>1</v>
      </c>
      <c r="I121" s="136" t="s">
        <v>21</v>
      </c>
      <c r="J121" s="41">
        <f t="shared" si="49"/>
        <v>7400000</v>
      </c>
      <c r="K121" s="41">
        <f t="shared" si="50"/>
        <v>6250000</v>
      </c>
      <c r="L121" s="132">
        <v>1550000</v>
      </c>
      <c r="M121" s="148">
        <v>31310001581483</v>
      </c>
      <c r="N121" s="133" t="s">
        <v>193</v>
      </c>
      <c r="O121" s="133" t="s">
        <v>498</v>
      </c>
      <c r="P121" s="136" t="s">
        <v>21</v>
      </c>
    </row>
    <row r="122" spans="1:16" s="131" customFormat="1" ht="25.5" x14ac:dyDescent="0.25">
      <c r="A122" s="4">
        <f t="shared" si="51"/>
        <v>6</v>
      </c>
      <c r="B122" s="123" t="s">
        <v>453</v>
      </c>
      <c r="C122" s="124" t="s">
        <v>338</v>
      </c>
      <c r="D122" s="125" t="s">
        <v>35</v>
      </c>
      <c r="E122" s="47" t="s">
        <v>409</v>
      </c>
      <c r="F122" s="129" t="s">
        <v>452</v>
      </c>
      <c r="G122" s="49" t="s">
        <v>10</v>
      </c>
      <c r="H122" s="69">
        <v>1</v>
      </c>
      <c r="I122" s="136" t="s">
        <v>21</v>
      </c>
      <c r="J122" s="41">
        <f t="shared" si="49"/>
        <v>7400000</v>
      </c>
      <c r="K122" s="41">
        <f t="shared" si="50"/>
        <v>6250000</v>
      </c>
      <c r="L122" s="132">
        <v>1550000</v>
      </c>
      <c r="M122" s="148">
        <v>31310001581809</v>
      </c>
      <c r="N122" s="133" t="s">
        <v>193</v>
      </c>
      <c r="O122" s="133" t="s">
        <v>498</v>
      </c>
      <c r="P122" s="136" t="s">
        <v>21</v>
      </c>
    </row>
    <row r="123" spans="1:16" s="131" customFormat="1" ht="63.75" x14ac:dyDescent="0.25">
      <c r="A123" s="4">
        <f t="shared" si="51"/>
        <v>7</v>
      </c>
      <c r="B123" s="134" t="s">
        <v>158</v>
      </c>
      <c r="C123" s="65" t="s">
        <v>159</v>
      </c>
      <c r="D123" s="44" t="s">
        <v>11</v>
      </c>
      <c r="E123" s="143" t="str">
        <f>VLOOKUP(B123,[1]Trang_tính1!$B$2:$O$18413,4,0)</f>
        <v>02/01/2001</v>
      </c>
      <c r="F123" s="53" t="s">
        <v>180</v>
      </c>
      <c r="G123" s="49" t="s">
        <v>300</v>
      </c>
      <c r="H123" s="70">
        <v>0.7</v>
      </c>
      <c r="I123" s="136" t="s">
        <v>21</v>
      </c>
      <c r="J123" s="41">
        <f t="shared" ref="J123:J127" si="52">18500000/10*4*H123</f>
        <v>5180000</v>
      </c>
      <c r="K123" s="41">
        <f t="shared" si="50"/>
        <v>4375000</v>
      </c>
      <c r="L123" s="41">
        <f>J123-K123</f>
        <v>805000</v>
      </c>
      <c r="M123" s="63">
        <v>1017600073</v>
      </c>
      <c r="N123" s="46" t="s">
        <v>195</v>
      </c>
      <c r="O123" s="146" t="s">
        <v>196</v>
      </c>
      <c r="P123" s="136" t="s">
        <v>21</v>
      </c>
    </row>
    <row r="124" spans="1:16" ht="63.75" x14ac:dyDescent="0.25">
      <c r="A124" s="4">
        <f t="shared" si="51"/>
        <v>8</v>
      </c>
      <c r="B124" s="134" t="s">
        <v>154</v>
      </c>
      <c r="C124" s="65" t="s">
        <v>155</v>
      </c>
      <c r="D124" s="44" t="s">
        <v>55</v>
      </c>
      <c r="E124" s="143" t="str">
        <f>VLOOKUP(B124,[1]Trang_tính1!$B$2:$O$18413,4,0)</f>
        <v>28/07/2000</v>
      </c>
      <c r="F124" s="53" t="s">
        <v>177</v>
      </c>
      <c r="G124" s="49" t="s">
        <v>300</v>
      </c>
      <c r="H124" s="70">
        <v>0.7</v>
      </c>
      <c r="I124" s="136" t="s">
        <v>21</v>
      </c>
      <c r="J124" s="41">
        <f t="shared" si="52"/>
        <v>5180000</v>
      </c>
      <c r="K124" s="41">
        <f t="shared" si="50"/>
        <v>4375000</v>
      </c>
      <c r="L124" s="41">
        <f>J124-K124</f>
        <v>805000</v>
      </c>
      <c r="M124" s="63">
        <v>1017333988</v>
      </c>
      <c r="N124" s="46" t="s">
        <v>195</v>
      </c>
      <c r="O124" s="146" t="s">
        <v>273</v>
      </c>
      <c r="P124" s="136" t="s">
        <v>21</v>
      </c>
    </row>
    <row r="125" spans="1:16" ht="63.75" x14ac:dyDescent="0.25">
      <c r="A125" s="4">
        <f t="shared" si="51"/>
        <v>9</v>
      </c>
      <c r="B125" s="134" t="s">
        <v>156</v>
      </c>
      <c r="C125" s="65" t="s">
        <v>157</v>
      </c>
      <c r="D125" s="44" t="s">
        <v>12</v>
      </c>
      <c r="E125" s="143" t="str">
        <f>VLOOKUP(B125,[1]Trang_tính1!$B$2:$O$18413,4,0)</f>
        <v>05/11/2002</v>
      </c>
      <c r="F125" s="53" t="s">
        <v>177</v>
      </c>
      <c r="G125" s="49" t="s">
        <v>300</v>
      </c>
      <c r="H125" s="70">
        <v>0.7</v>
      </c>
      <c r="I125" s="136" t="s">
        <v>21</v>
      </c>
      <c r="J125" s="41">
        <f t="shared" si="52"/>
        <v>5180000</v>
      </c>
      <c r="K125" s="41">
        <f t="shared" si="50"/>
        <v>4375000</v>
      </c>
      <c r="L125" s="41">
        <f>J125-K125</f>
        <v>805000</v>
      </c>
      <c r="M125" s="63">
        <v>1017334031</v>
      </c>
      <c r="N125" s="46" t="s">
        <v>195</v>
      </c>
      <c r="O125" s="146" t="s">
        <v>196</v>
      </c>
      <c r="P125" s="136" t="s">
        <v>21</v>
      </c>
    </row>
    <row r="126" spans="1:16" ht="63.75" x14ac:dyDescent="0.25">
      <c r="A126" s="4">
        <f t="shared" si="51"/>
        <v>10</v>
      </c>
      <c r="B126" s="134" t="s">
        <v>256</v>
      </c>
      <c r="C126" s="65" t="s">
        <v>257</v>
      </c>
      <c r="D126" s="44" t="s">
        <v>116</v>
      </c>
      <c r="E126" s="143" t="s">
        <v>258</v>
      </c>
      <c r="F126" s="53" t="s">
        <v>362</v>
      </c>
      <c r="G126" s="49" t="s">
        <v>300</v>
      </c>
      <c r="H126" s="70">
        <v>0.7</v>
      </c>
      <c r="I126" s="136" t="s">
        <v>21</v>
      </c>
      <c r="J126" s="41">
        <f t="shared" si="52"/>
        <v>5180000</v>
      </c>
      <c r="K126" s="41">
        <f t="shared" si="50"/>
        <v>4375000</v>
      </c>
      <c r="L126" s="41">
        <f>J126-K126</f>
        <v>805000</v>
      </c>
      <c r="M126" s="63">
        <v>31310001461309</v>
      </c>
      <c r="N126" s="46" t="s">
        <v>193</v>
      </c>
      <c r="O126" s="146" t="s">
        <v>194</v>
      </c>
      <c r="P126" s="136" t="s">
        <v>21</v>
      </c>
    </row>
    <row r="127" spans="1:16" ht="63.75" x14ac:dyDescent="0.25">
      <c r="A127" s="4">
        <f t="shared" si="51"/>
        <v>11</v>
      </c>
      <c r="B127" s="134" t="s">
        <v>259</v>
      </c>
      <c r="C127" s="65" t="s">
        <v>260</v>
      </c>
      <c r="D127" s="44" t="s">
        <v>261</v>
      </c>
      <c r="E127" s="143" t="s">
        <v>262</v>
      </c>
      <c r="F127" s="53" t="s">
        <v>263</v>
      </c>
      <c r="G127" s="49" t="s">
        <v>300</v>
      </c>
      <c r="H127" s="70">
        <v>0.7</v>
      </c>
      <c r="I127" s="136" t="s">
        <v>21</v>
      </c>
      <c r="J127" s="41">
        <f t="shared" si="52"/>
        <v>5180000</v>
      </c>
      <c r="K127" s="41">
        <f t="shared" si="50"/>
        <v>4375000</v>
      </c>
      <c r="L127" s="41">
        <f>J127-K127</f>
        <v>805000</v>
      </c>
      <c r="M127" s="63" t="s">
        <v>274</v>
      </c>
      <c r="N127" s="46" t="s">
        <v>195</v>
      </c>
      <c r="O127" s="146" t="s">
        <v>197</v>
      </c>
      <c r="P127" s="136" t="s">
        <v>21</v>
      </c>
    </row>
    <row r="128" spans="1:16" ht="63.75" x14ac:dyDescent="0.25">
      <c r="A128" s="4">
        <f t="shared" si="51"/>
        <v>12</v>
      </c>
      <c r="B128" s="123" t="s">
        <v>456</v>
      </c>
      <c r="C128" s="124" t="s">
        <v>457</v>
      </c>
      <c r="D128" s="125" t="s">
        <v>52</v>
      </c>
      <c r="E128" s="47" t="s">
        <v>381</v>
      </c>
      <c r="F128" s="129" t="s">
        <v>386</v>
      </c>
      <c r="G128" s="49" t="s">
        <v>300</v>
      </c>
      <c r="H128" s="70">
        <v>0.7</v>
      </c>
      <c r="I128" s="136" t="s">
        <v>21</v>
      </c>
      <c r="J128" s="41">
        <f>18500000/10*4*H128</f>
        <v>5180000</v>
      </c>
      <c r="K128" s="41">
        <f t="shared" si="50"/>
        <v>4375000</v>
      </c>
      <c r="L128" s="132">
        <v>1085000</v>
      </c>
      <c r="M128" s="148" t="s">
        <v>505</v>
      </c>
      <c r="N128" s="133" t="s">
        <v>500</v>
      </c>
      <c r="O128" s="133" t="s">
        <v>501</v>
      </c>
      <c r="P128" s="136" t="s">
        <v>21</v>
      </c>
    </row>
    <row r="129" spans="1:16" ht="16.5" x14ac:dyDescent="0.25">
      <c r="A129" s="6"/>
      <c r="B129" s="56"/>
      <c r="C129" s="67" t="s">
        <v>16</v>
      </c>
      <c r="D129" s="58">
        <f>A128</f>
        <v>12</v>
      </c>
      <c r="E129" s="128"/>
      <c r="F129" s="51" t="s">
        <v>17</v>
      </c>
      <c r="G129" s="51"/>
      <c r="H129" s="42"/>
      <c r="I129" s="42"/>
      <c r="J129" s="42">
        <f>SUM(J117:J128)</f>
        <v>75480000</v>
      </c>
      <c r="K129" s="42">
        <f t="shared" ref="K129:L129" si="53">SUM(K117:K128)</f>
        <v>63750000</v>
      </c>
      <c r="L129" s="42">
        <f t="shared" si="53"/>
        <v>12810000</v>
      </c>
      <c r="M129" s="63"/>
      <c r="N129" s="63"/>
      <c r="O129" s="48"/>
      <c r="P129" s="48"/>
    </row>
    <row r="130" spans="1:16" ht="16.5" x14ac:dyDescent="0.25">
      <c r="A130" s="6"/>
      <c r="B130" s="56"/>
      <c r="C130" s="68" t="s">
        <v>302</v>
      </c>
      <c r="D130" s="61">
        <f>D129+D115+D106+D102+D96+D74+D70+D34+D30+D22+D13</f>
        <v>100</v>
      </c>
      <c r="E130" s="130"/>
      <c r="F130" s="51" t="s">
        <v>17</v>
      </c>
      <c r="G130" s="163"/>
      <c r="H130" s="42"/>
      <c r="I130" s="159"/>
      <c r="J130" s="160">
        <f>J129+J115+J106+J102+J96+J74+J70+J34+J30+J22+J13</f>
        <v>637140000</v>
      </c>
      <c r="K130" s="160">
        <f t="shared" ref="K130:L130" si="54">K129+K115+K106+K102+K96+K74+K70+K34+K30+K22+K13</f>
        <v>535925000</v>
      </c>
      <c r="L130" s="160">
        <f t="shared" si="54"/>
        <v>114415000</v>
      </c>
      <c r="M130" s="149"/>
      <c r="N130" s="95"/>
      <c r="O130" s="120"/>
      <c r="P130" s="120"/>
    </row>
    <row r="131" spans="1:16" ht="25.5" customHeight="1" x14ac:dyDescent="0.3">
      <c r="A131" s="96"/>
      <c r="B131" s="188" t="s">
        <v>516</v>
      </c>
      <c r="C131" s="188"/>
      <c r="D131" s="188"/>
      <c r="E131" s="188"/>
      <c r="F131" s="188"/>
      <c r="G131" s="188"/>
      <c r="H131" s="188"/>
      <c r="I131" s="188"/>
      <c r="J131" s="188"/>
      <c r="K131" s="188"/>
      <c r="L131" s="118"/>
      <c r="O131" s="41"/>
      <c r="P131" s="126"/>
    </row>
    <row r="132" spans="1:16" s="97" customFormat="1" ht="16.5" x14ac:dyDescent="0.25">
      <c r="A132" s="98"/>
      <c r="B132" s="32"/>
      <c r="C132" s="99"/>
      <c r="D132" s="100"/>
      <c r="E132" s="33"/>
      <c r="F132" s="76"/>
      <c r="G132" s="164"/>
      <c r="H132" s="73"/>
      <c r="I132" s="73"/>
      <c r="J132" s="34"/>
      <c r="K132" s="34"/>
      <c r="L132" s="34"/>
      <c r="M132" s="150"/>
      <c r="N132" s="77"/>
      <c r="O132" s="78"/>
      <c r="P132" s="78"/>
    </row>
    <row r="133" spans="1:16" s="97" customFormat="1" ht="15" customHeight="1" x14ac:dyDescent="0.25">
      <c r="A133" s="189" t="s">
        <v>6</v>
      </c>
      <c r="B133" s="189"/>
      <c r="C133" s="189" t="s">
        <v>64</v>
      </c>
      <c r="D133" s="189"/>
      <c r="E133" s="189"/>
      <c r="F133" s="190" t="s">
        <v>63</v>
      </c>
      <c r="G133" s="190"/>
      <c r="H133" s="190"/>
      <c r="I133" s="158"/>
      <c r="J133" s="189" t="s">
        <v>514</v>
      </c>
      <c r="K133" s="190"/>
      <c r="L133" s="190"/>
      <c r="M133" s="190"/>
      <c r="N133" s="77"/>
      <c r="O133" s="121"/>
      <c r="P133" s="121"/>
    </row>
    <row r="134" spans="1:16" s="97" customFormat="1" ht="21" customHeight="1" x14ac:dyDescent="0.25">
      <c r="A134" s="189"/>
      <c r="B134" s="189"/>
      <c r="C134" s="189"/>
      <c r="D134" s="189"/>
      <c r="E134" s="189"/>
      <c r="F134" s="190"/>
      <c r="G134" s="190"/>
      <c r="H134" s="190"/>
      <c r="I134" s="158"/>
      <c r="J134" s="190"/>
      <c r="K134" s="190"/>
      <c r="L134" s="190"/>
      <c r="M134" s="190"/>
      <c r="N134" s="77"/>
      <c r="O134" s="78"/>
      <c r="P134" s="78"/>
    </row>
    <row r="135" spans="1:16" s="97" customFormat="1" x14ac:dyDescent="0.25">
      <c r="A135" s="101"/>
      <c r="B135" s="102"/>
      <c r="C135" s="103"/>
      <c r="D135" s="104"/>
      <c r="E135" s="101"/>
      <c r="F135" s="93"/>
      <c r="G135" s="93"/>
      <c r="H135" s="101"/>
      <c r="I135" s="101"/>
      <c r="J135" s="101"/>
      <c r="K135" s="101"/>
      <c r="L135" s="105"/>
      <c r="M135" s="150"/>
      <c r="N135" s="77"/>
      <c r="O135" s="78"/>
      <c r="P135" s="78"/>
    </row>
    <row r="136" spans="1:16" s="97" customFormat="1" x14ac:dyDescent="0.25">
      <c r="A136" s="101"/>
      <c r="B136" s="102"/>
      <c r="C136" s="103"/>
      <c r="D136" s="104"/>
      <c r="E136" s="101"/>
      <c r="F136" s="93"/>
      <c r="G136" s="93"/>
      <c r="H136" s="101"/>
      <c r="I136" s="101"/>
      <c r="J136" s="101"/>
      <c r="K136" s="101"/>
      <c r="L136" s="105"/>
      <c r="M136" s="150"/>
      <c r="N136" s="77"/>
      <c r="O136" s="78"/>
      <c r="P136" s="78"/>
    </row>
    <row r="137" spans="1:16" s="97" customFormat="1" x14ac:dyDescent="0.25">
      <c r="A137" s="101"/>
      <c r="B137" s="102"/>
      <c r="C137" s="103"/>
      <c r="D137" s="104"/>
      <c r="E137" s="101"/>
      <c r="F137" s="93"/>
      <c r="G137" s="165"/>
      <c r="H137" s="101"/>
      <c r="I137" s="101"/>
      <c r="J137" s="101"/>
      <c r="K137" s="101"/>
      <c r="L137" s="105"/>
      <c r="M137" s="150"/>
      <c r="N137" s="77"/>
      <c r="O137" s="78"/>
      <c r="P137" s="78"/>
    </row>
    <row r="138" spans="1:16" s="97" customFormat="1" x14ac:dyDescent="0.25">
      <c r="A138" s="101"/>
      <c r="B138" s="102"/>
      <c r="C138" s="103"/>
      <c r="D138" s="104"/>
      <c r="E138" s="101"/>
      <c r="F138" s="93"/>
      <c r="G138" s="165"/>
      <c r="H138" s="101"/>
      <c r="I138" s="101"/>
      <c r="J138" s="101"/>
      <c r="K138" s="101"/>
      <c r="L138" s="105"/>
      <c r="M138" s="150"/>
      <c r="N138" s="77"/>
      <c r="O138" s="78"/>
      <c r="P138" s="78"/>
    </row>
    <row r="139" spans="1:16" s="97" customFormat="1" ht="17.25" x14ac:dyDescent="0.25">
      <c r="A139" s="181" t="s">
        <v>36</v>
      </c>
      <c r="B139" s="181"/>
      <c r="C139" s="181" t="s">
        <v>65</v>
      </c>
      <c r="D139" s="181"/>
      <c r="E139" s="181"/>
      <c r="F139" s="182" t="s">
        <v>303</v>
      </c>
      <c r="G139" s="182"/>
      <c r="H139" s="182"/>
      <c r="I139" s="116"/>
      <c r="J139" s="183" t="s">
        <v>515</v>
      </c>
      <c r="K139" s="183"/>
      <c r="L139" s="183"/>
      <c r="M139" s="183"/>
      <c r="N139" s="77"/>
      <c r="O139" s="78"/>
      <c r="P139" s="78"/>
    </row>
    <row r="140" spans="1:16" s="97" customFormat="1" ht="18" x14ac:dyDescent="0.3">
      <c r="A140" s="112"/>
      <c r="B140" s="113"/>
      <c r="C140" s="114"/>
      <c r="D140" s="115"/>
      <c r="E140" s="116"/>
      <c r="F140" s="161"/>
      <c r="G140" s="166"/>
      <c r="H140" s="112"/>
      <c r="I140" s="112"/>
      <c r="J140" s="79"/>
      <c r="K140" s="79"/>
      <c r="L140" s="111"/>
      <c r="M140" s="150"/>
      <c r="N140" s="77"/>
      <c r="O140" s="78"/>
      <c r="P140" s="78"/>
    </row>
  </sheetData>
  <autoFilter ref="A7:P131" xr:uid="{F66FF5C7-6F82-498B-B6A5-31B983F459E0}"/>
  <sortState xmlns:xlrd2="http://schemas.microsoft.com/office/spreadsheetml/2017/richdata2" ref="A117:P128">
    <sortCondition descending="1" ref="H117:H128"/>
    <sortCondition ref="F117:F128"/>
    <sortCondition ref="D117:D128"/>
    <sortCondition ref="C117:C128"/>
  </sortState>
  <mergeCells count="15">
    <mergeCell ref="A139:B139"/>
    <mergeCell ref="C139:E139"/>
    <mergeCell ref="F139:H139"/>
    <mergeCell ref="J139:M139"/>
    <mergeCell ref="A1:E1"/>
    <mergeCell ref="G1:M1"/>
    <mergeCell ref="A2:E2"/>
    <mergeCell ref="G2:M2"/>
    <mergeCell ref="A4:M4"/>
    <mergeCell ref="A5:M5"/>
    <mergeCell ref="B131:K131"/>
    <mergeCell ref="A133:B134"/>
    <mergeCell ref="C133:E134"/>
    <mergeCell ref="F133:H134"/>
    <mergeCell ref="J133:M134"/>
  </mergeCells>
  <pageMargins left="0.39370078740157483" right="0.19685039370078741" top="0.55118110236220474" bottom="0.51181102362204722" header="0.31496062992125984" footer="0.31496062992125984"/>
  <pageSetup paperSize="9" scale="84" orientation="landscape" verticalDpi="4294967295" r:id="rId1"/>
  <headerFooter differentFirst="1">
    <oddHeader>&amp;C&amp;"Times New Roman,Thường"&amp;12&amp;P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27"/>
  <sheetViews>
    <sheetView topLeftCell="A4" zoomScaleNormal="100" workbookViewId="0">
      <selection activeCell="M16" sqref="M16"/>
    </sheetView>
  </sheetViews>
  <sheetFormatPr defaultRowHeight="16.5" x14ac:dyDescent="0.25"/>
  <cols>
    <col min="1" max="1" width="5.28515625" style="3" customWidth="1"/>
    <col min="2" max="2" width="16.5703125" style="3" customWidth="1"/>
    <col min="3" max="3" width="14.42578125" style="3" customWidth="1"/>
    <col min="4" max="4" width="6.28515625" style="3" customWidth="1"/>
    <col min="5" max="5" width="12.5703125" style="3" customWidth="1"/>
    <col min="6" max="6" width="5.42578125" style="3" customWidth="1"/>
    <col min="7" max="7" width="13.7109375" style="3" customWidth="1"/>
    <col min="8" max="8" width="5.42578125" style="3" customWidth="1"/>
    <col min="9" max="9" width="13.5703125" style="3" customWidth="1"/>
    <col min="10" max="10" width="6.28515625" style="3" customWidth="1"/>
    <col min="11" max="11" width="15.42578125" style="3" customWidth="1"/>
    <col min="12" max="12" width="13.85546875" style="3" customWidth="1"/>
    <col min="13" max="13" width="13.5703125" style="3" customWidth="1"/>
    <col min="14" max="16384" width="9.140625" style="12"/>
  </cols>
  <sheetData>
    <row r="1" spans="1:13" x14ac:dyDescent="0.25">
      <c r="A1" s="192" t="s">
        <v>0</v>
      </c>
      <c r="B1" s="192"/>
      <c r="C1" s="192"/>
      <c r="D1" s="192"/>
      <c r="E1" s="192"/>
      <c r="F1" s="20"/>
      <c r="G1" s="193" t="s">
        <v>57</v>
      </c>
      <c r="H1" s="193"/>
      <c r="I1" s="193"/>
      <c r="J1" s="193"/>
      <c r="K1" s="193"/>
      <c r="L1" s="193"/>
      <c r="M1" s="193"/>
    </row>
    <row r="2" spans="1:13" ht="18.75" x14ac:dyDescent="0.3">
      <c r="A2" s="193" t="s">
        <v>160</v>
      </c>
      <c r="B2" s="193"/>
      <c r="C2" s="193"/>
      <c r="D2" s="193"/>
      <c r="E2" s="193"/>
      <c r="F2" s="20"/>
      <c r="G2" s="194" t="s">
        <v>58</v>
      </c>
      <c r="H2" s="194"/>
      <c r="I2" s="194"/>
      <c r="J2" s="194"/>
      <c r="K2" s="194"/>
      <c r="L2" s="194"/>
      <c r="M2" s="194"/>
    </row>
    <row r="3" spans="1:13" ht="12.75" customHeight="1" x14ac:dyDescent="0.25">
      <c r="A3" s="30"/>
      <c r="B3" s="29"/>
      <c r="C3" s="30"/>
      <c r="D3" s="30"/>
      <c r="E3" s="19"/>
      <c r="F3" s="21"/>
      <c r="G3" s="1"/>
      <c r="H3" s="2"/>
      <c r="I3" s="22"/>
    </row>
    <row r="4" spans="1:13" ht="41.25" customHeight="1" x14ac:dyDescent="0.25">
      <c r="A4" s="197" t="s">
        <v>510</v>
      </c>
      <c r="B4" s="197"/>
      <c r="C4" s="197"/>
      <c r="D4" s="197"/>
      <c r="E4" s="197"/>
      <c r="F4" s="197"/>
      <c r="G4" s="197"/>
      <c r="H4" s="197"/>
      <c r="I4" s="197"/>
      <c r="J4" s="197"/>
      <c r="K4" s="197"/>
      <c r="L4" s="197"/>
      <c r="M4" s="197"/>
    </row>
    <row r="5" spans="1:13" s="24" customFormat="1" ht="16.5" customHeight="1" x14ac:dyDescent="0.25">
      <c r="A5" s="198" t="s">
        <v>46</v>
      </c>
      <c r="B5" s="198" t="s">
        <v>59</v>
      </c>
      <c r="C5" s="200" t="s">
        <v>62</v>
      </c>
      <c r="D5" s="203" t="s">
        <v>43</v>
      </c>
      <c r="E5" s="203"/>
      <c r="F5" s="204" t="s">
        <v>44</v>
      </c>
      <c r="G5" s="204"/>
      <c r="H5" s="204" t="s">
        <v>45</v>
      </c>
      <c r="I5" s="204"/>
      <c r="J5" s="195" t="s">
        <v>47</v>
      </c>
      <c r="K5" s="196"/>
      <c r="L5" s="205" t="s">
        <v>189</v>
      </c>
      <c r="M5" s="206" t="s">
        <v>74</v>
      </c>
    </row>
    <row r="6" spans="1:13" s="24" customFormat="1" ht="15.75" customHeight="1" x14ac:dyDescent="0.25">
      <c r="A6" s="199"/>
      <c r="B6" s="199"/>
      <c r="C6" s="201"/>
      <c r="D6" s="207" t="s">
        <v>511</v>
      </c>
      <c r="E6" s="208"/>
      <c r="F6" s="208"/>
      <c r="G6" s="208"/>
      <c r="H6" s="208"/>
      <c r="I6" s="208"/>
      <c r="J6" s="208"/>
      <c r="K6" s="209"/>
      <c r="L6" s="205"/>
      <c r="M6" s="206"/>
    </row>
    <row r="7" spans="1:13" s="24" customFormat="1" ht="24.75" customHeight="1" x14ac:dyDescent="0.25">
      <c r="A7" s="198"/>
      <c r="B7" s="198"/>
      <c r="C7" s="202"/>
      <c r="D7" s="75" t="s">
        <v>496</v>
      </c>
      <c r="E7" s="75" t="s">
        <v>60</v>
      </c>
      <c r="F7" s="75" t="s">
        <v>496</v>
      </c>
      <c r="G7" s="75" t="s">
        <v>61</v>
      </c>
      <c r="H7" s="75" t="s">
        <v>496</v>
      </c>
      <c r="I7" s="75" t="s">
        <v>61</v>
      </c>
      <c r="J7" s="75" t="s">
        <v>496</v>
      </c>
      <c r="K7" s="75" t="s">
        <v>48</v>
      </c>
      <c r="L7" s="205"/>
      <c r="M7" s="206"/>
    </row>
    <row r="8" spans="1:13" ht="18.75" customHeight="1" x14ac:dyDescent="0.25">
      <c r="A8" s="4">
        <v>1</v>
      </c>
      <c r="B8" s="5" t="s">
        <v>89</v>
      </c>
      <c r="C8" s="7">
        <v>18500000</v>
      </c>
      <c r="D8" s="13">
        <f>14+5</f>
        <v>19</v>
      </c>
      <c r="E8" s="8">
        <f t="shared" ref="E8:E9" si="0">C8/10*4</f>
        <v>7400000</v>
      </c>
      <c r="F8" s="17">
        <f>9+1</f>
        <v>10</v>
      </c>
      <c r="G8" s="23">
        <f t="shared" ref="G8:G9" si="1">E8*70%</f>
        <v>5180000</v>
      </c>
      <c r="H8" s="15">
        <f>5+1</f>
        <v>6</v>
      </c>
      <c r="I8" s="23">
        <f t="shared" ref="I8" si="2">E8*50%</f>
        <v>3700000</v>
      </c>
      <c r="J8" s="17">
        <f t="shared" ref="J8:J9" si="3">D8+F8+H8</f>
        <v>35</v>
      </c>
      <c r="K8" s="23">
        <f t="shared" ref="K8:K9" si="4">D8*E8+F8*G8+H8*I8</f>
        <v>214600000</v>
      </c>
      <c r="L8" s="11"/>
      <c r="M8" s="11"/>
    </row>
    <row r="9" spans="1:13" ht="18.75" customHeight="1" x14ac:dyDescent="0.25">
      <c r="A9" s="4">
        <f t="shared" ref="A9" si="5">A8+1</f>
        <v>2</v>
      </c>
      <c r="B9" s="5" t="s">
        <v>301</v>
      </c>
      <c r="C9" s="7">
        <v>18500000</v>
      </c>
      <c r="D9" s="13">
        <f>14+3</f>
        <v>17</v>
      </c>
      <c r="E9" s="8">
        <f t="shared" si="0"/>
        <v>7400000</v>
      </c>
      <c r="F9" s="17">
        <f>5+2</f>
        <v>7</v>
      </c>
      <c r="G9" s="23">
        <f t="shared" si="1"/>
        <v>5180000</v>
      </c>
      <c r="H9" s="15">
        <f>1+2</f>
        <v>3</v>
      </c>
      <c r="I9" s="23">
        <f>E9*50%</f>
        <v>3700000</v>
      </c>
      <c r="J9" s="17">
        <f t="shared" si="3"/>
        <v>27</v>
      </c>
      <c r="K9" s="23">
        <f t="shared" si="4"/>
        <v>173160000</v>
      </c>
      <c r="L9" s="11"/>
      <c r="M9" s="11"/>
    </row>
    <row r="10" spans="1:13" ht="18.75" customHeight="1" x14ac:dyDescent="0.25">
      <c r="A10" s="4">
        <f>A9+1</f>
        <v>3</v>
      </c>
      <c r="B10" s="5" t="s">
        <v>506</v>
      </c>
      <c r="C10" s="7">
        <v>18500000</v>
      </c>
      <c r="D10" s="13">
        <f>20+5</f>
        <v>25</v>
      </c>
      <c r="E10" s="8">
        <f t="shared" ref="E10" si="6">C10/10*4</f>
        <v>7400000</v>
      </c>
      <c r="F10" s="17">
        <f>9+1+1</f>
        <v>11</v>
      </c>
      <c r="G10" s="23">
        <f t="shared" ref="G10" si="7">E10*70%</f>
        <v>5180000</v>
      </c>
      <c r="H10" s="15">
        <v>2</v>
      </c>
      <c r="I10" s="23">
        <f>E10*50%</f>
        <v>3700000</v>
      </c>
      <c r="J10" s="17">
        <f t="shared" ref="J10" si="8">D10+F10+H10</f>
        <v>38</v>
      </c>
      <c r="K10" s="23">
        <f>D10*E10+F10*G10+H10*I10</f>
        <v>249380000</v>
      </c>
      <c r="L10" s="11"/>
      <c r="M10" s="11"/>
    </row>
    <row r="11" spans="1:13" s="25" customFormat="1" ht="18.75" customHeight="1" x14ac:dyDescent="0.25">
      <c r="A11" s="4"/>
      <c r="B11" s="6" t="s">
        <v>16</v>
      </c>
      <c r="C11" s="6"/>
      <c r="D11" s="14">
        <f>SUM(D8:D10)</f>
        <v>61</v>
      </c>
      <c r="E11" s="9"/>
      <c r="F11" s="14">
        <f>SUM(F8:F10)</f>
        <v>28</v>
      </c>
      <c r="G11" s="9"/>
      <c r="H11" s="14">
        <f>SUM(H8:H10)</f>
        <v>11</v>
      </c>
      <c r="I11" s="9"/>
      <c r="J11" s="14">
        <f>SUM(J8:J10)</f>
        <v>100</v>
      </c>
      <c r="K11" s="10">
        <f>SUM(K8:K10)</f>
        <v>637140000</v>
      </c>
      <c r="L11" s="27">
        <f>K18</f>
        <v>535925000</v>
      </c>
      <c r="M11" s="27">
        <f>K11-L11</f>
        <v>101215000</v>
      </c>
    </row>
    <row r="12" spans="1:13" ht="18" customHeight="1" x14ac:dyDescent="0.25">
      <c r="A12" s="214" t="s">
        <v>494</v>
      </c>
      <c r="B12" s="214"/>
      <c r="C12" s="214"/>
      <c r="D12" s="214"/>
      <c r="E12" s="214"/>
      <c r="F12" s="214"/>
      <c r="G12" s="214"/>
      <c r="H12" s="214"/>
      <c r="I12" s="214"/>
      <c r="J12" s="214"/>
      <c r="K12" s="214"/>
      <c r="L12" s="214"/>
      <c r="M12" s="214"/>
    </row>
    <row r="13" spans="1:13" ht="15" customHeight="1" x14ac:dyDescent="0.25">
      <c r="A13" s="212" t="s">
        <v>46</v>
      </c>
      <c r="B13" s="212" t="s">
        <v>59</v>
      </c>
      <c r="C13" s="200" t="s">
        <v>62</v>
      </c>
      <c r="D13" s="207" t="s">
        <v>43</v>
      </c>
      <c r="E13" s="209"/>
      <c r="F13" s="195" t="s">
        <v>44</v>
      </c>
      <c r="G13" s="196"/>
      <c r="H13" s="195" t="s">
        <v>45</v>
      </c>
      <c r="I13" s="196"/>
      <c r="J13" s="195" t="s">
        <v>47</v>
      </c>
      <c r="K13" s="196"/>
    </row>
    <row r="14" spans="1:13" ht="15.75" customHeight="1" x14ac:dyDescent="0.25">
      <c r="A14" s="213"/>
      <c r="B14" s="213"/>
      <c r="C14" s="201"/>
      <c r="D14" s="207" t="s">
        <v>513</v>
      </c>
      <c r="E14" s="208"/>
      <c r="F14" s="208"/>
      <c r="G14" s="208"/>
      <c r="H14" s="208"/>
      <c r="I14" s="208"/>
      <c r="J14" s="208"/>
      <c r="K14" s="209"/>
    </row>
    <row r="15" spans="1:13" ht="21" x14ac:dyDescent="0.25">
      <c r="A15" s="199"/>
      <c r="B15" s="199"/>
      <c r="C15" s="202"/>
      <c r="D15" s="75" t="s">
        <v>496</v>
      </c>
      <c r="E15" s="75" t="s">
        <v>60</v>
      </c>
      <c r="F15" s="75" t="s">
        <v>496</v>
      </c>
      <c r="G15" s="75" t="s">
        <v>61</v>
      </c>
      <c r="H15" s="75" t="s">
        <v>496</v>
      </c>
      <c r="I15" s="75" t="s">
        <v>61</v>
      </c>
      <c r="J15" s="75" t="s">
        <v>496</v>
      </c>
      <c r="K15" s="75" t="s">
        <v>48</v>
      </c>
    </row>
    <row r="16" spans="1:13" s="26" customFormat="1" ht="53.25" customHeight="1" x14ac:dyDescent="0.25">
      <c r="A16" s="4">
        <f>A15+1</f>
        <v>1</v>
      </c>
      <c r="B16" s="31" t="s">
        <v>491</v>
      </c>
      <c r="C16" s="7">
        <f>1250000*10</f>
        <v>12500000</v>
      </c>
      <c r="D16" s="13">
        <v>56</v>
      </c>
      <c r="E16" s="8">
        <f>C16/2</f>
        <v>6250000</v>
      </c>
      <c r="F16" s="13">
        <v>24</v>
      </c>
      <c r="G16" s="23">
        <f>E16*70%</f>
        <v>4375000</v>
      </c>
      <c r="H16" s="13">
        <v>9</v>
      </c>
      <c r="I16" s="23">
        <f>E16*50%</f>
        <v>3125000</v>
      </c>
      <c r="J16" s="17">
        <f>D16+F16+H16</f>
        <v>89</v>
      </c>
      <c r="K16" s="23">
        <f>D16*E16+F16*G16+H16*I16</f>
        <v>483125000</v>
      </c>
      <c r="L16" s="18"/>
      <c r="M16" s="18"/>
    </row>
    <row r="17" spans="1:13" s="26" customFormat="1" ht="140.25" x14ac:dyDescent="0.25">
      <c r="A17" s="4">
        <v>2</v>
      </c>
      <c r="B17" s="31" t="s">
        <v>492</v>
      </c>
      <c r="C17" s="7">
        <f>1200000*10</f>
        <v>12000000</v>
      </c>
      <c r="D17" s="13">
        <v>5</v>
      </c>
      <c r="E17" s="8">
        <f>C17/2</f>
        <v>6000000</v>
      </c>
      <c r="F17" s="13">
        <v>4</v>
      </c>
      <c r="G17" s="23">
        <f>E17*70%</f>
        <v>4200000</v>
      </c>
      <c r="H17" s="16">
        <v>2</v>
      </c>
      <c r="I17" s="23">
        <f>E17*50%</f>
        <v>3000000</v>
      </c>
      <c r="J17" s="17">
        <f t="shared" ref="J17" si="9">D17+F17+H17</f>
        <v>11</v>
      </c>
      <c r="K17" s="23">
        <f>D17*E17+F17*G17+H17*I17</f>
        <v>52800000</v>
      </c>
      <c r="L17" s="18"/>
      <c r="M17" s="18"/>
    </row>
    <row r="18" spans="1:13" ht="16.5" customHeight="1" x14ac:dyDescent="0.25">
      <c r="A18" s="11"/>
      <c r="B18" s="6" t="s">
        <v>16</v>
      </c>
      <c r="C18" s="6"/>
      <c r="D18" s="14">
        <f>SUM(D16:D17)</f>
        <v>61</v>
      </c>
      <c r="E18" s="14"/>
      <c r="F18" s="14">
        <f>SUM(F16:F17)</f>
        <v>28</v>
      </c>
      <c r="G18" s="14"/>
      <c r="H18" s="14">
        <f>SUM(H16:H17)</f>
        <v>11</v>
      </c>
      <c r="I18" s="14"/>
      <c r="J18" s="14">
        <f>SUM(J16:J17)</f>
        <v>100</v>
      </c>
      <c r="K18" s="10">
        <f>SUM(K16:K17)</f>
        <v>535925000</v>
      </c>
      <c r="L18" s="28"/>
      <c r="M18" s="28"/>
    </row>
    <row r="19" spans="1:13" ht="20.25" customHeight="1" x14ac:dyDescent="0.25">
      <c r="F19" s="210" t="s">
        <v>512</v>
      </c>
      <c r="G19" s="210"/>
      <c r="H19" s="210"/>
      <c r="I19" s="210"/>
      <c r="J19" s="210"/>
      <c r="K19" s="210"/>
    </row>
    <row r="20" spans="1:13" ht="13.5" customHeight="1" x14ac:dyDescent="0.25">
      <c r="F20" s="211" t="s">
        <v>64</v>
      </c>
      <c r="G20" s="211"/>
      <c r="H20" s="211"/>
      <c r="I20" s="211"/>
      <c r="J20" s="211"/>
      <c r="K20" s="211"/>
    </row>
    <row r="21" spans="1:13" ht="9.75" customHeight="1" x14ac:dyDescent="0.25">
      <c r="F21" s="211"/>
      <c r="G21" s="211"/>
      <c r="H21" s="211"/>
      <c r="I21" s="211"/>
      <c r="J21" s="211"/>
      <c r="K21" s="211"/>
    </row>
    <row r="22" spans="1:13" ht="13.5" hidden="1" customHeight="1" x14ac:dyDescent="0.25">
      <c r="F22" s="211"/>
      <c r="G22" s="211"/>
      <c r="H22" s="211"/>
      <c r="I22" s="211"/>
      <c r="J22" s="211"/>
      <c r="K22" s="211"/>
    </row>
    <row r="23" spans="1:13" ht="13.5" hidden="1" customHeight="1" x14ac:dyDescent="0.25">
      <c r="F23" s="211"/>
      <c r="G23" s="211"/>
      <c r="H23" s="211"/>
      <c r="I23" s="211"/>
      <c r="J23" s="211"/>
      <c r="K23" s="211"/>
    </row>
    <row r="24" spans="1:13" ht="7.5" customHeight="1" x14ac:dyDescent="0.25">
      <c r="F24" s="74"/>
      <c r="G24" s="74"/>
      <c r="H24" s="74"/>
      <c r="I24" s="74"/>
      <c r="J24" s="74"/>
      <c r="K24" s="74"/>
    </row>
    <row r="25" spans="1:13" ht="13.5" customHeight="1" x14ac:dyDescent="0.25">
      <c r="F25" s="74"/>
      <c r="G25" s="74"/>
      <c r="H25" s="74"/>
      <c r="I25" s="74"/>
      <c r="J25" s="74"/>
      <c r="K25" s="74"/>
    </row>
    <row r="26" spans="1:13" ht="13.5" customHeight="1" x14ac:dyDescent="0.25">
      <c r="F26" s="74"/>
      <c r="G26" s="74"/>
      <c r="H26" s="74"/>
      <c r="I26" s="74"/>
      <c r="J26" s="74"/>
      <c r="K26" s="74"/>
    </row>
    <row r="27" spans="1:13" ht="17.25" x14ac:dyDescent="0.25">
      <c r="F27" s="191" t="s">
        <v>65</v>
      </c>
      <c r="G27" s="191"/>
      <c r="H27" s="191"/>
      <c r="I27" s="191"/>
      <c r="J27" s="191"/>
      <c r="K27" s="191"/>
    </row>
  </sheetData>
  <mergeCells count="27">
    <mergeCell ref="D6:K6"/>
    <mergeCell ref="F19:K19"/>
    <mergeCell ref="F20:K23"/>
    <mergeCell ref="A13:A15"/>
    <mergeCell ref="B13:B15"/>
    <mergeCell ref="C13:C15"/>
    <mergeCell ref="D13:E13"/>
    <mergeCell ref="F13:G13"/>
    <mergeCell ref="H13:I13"/>
    <mergeCell ref="D14:K14"/>
    <mergeCell ref="A12:M12"/>
    <mergeCell ref="F27:K27"/>
    <mergeCell ref="A1:E1"/>
    <mergeCell ref="A2:E2"/>
    <mergeCell ref="G2:M2"/>
    <mergeCell ref="G1:M1"/>
    <mergeCell ref="J13:K13"/>
    <mergeCell ref="A4:M4"/>
    <mergeCell ref="A5:A7"/>
    <mergeCell ref="B5:B7"/>
    <mergeCell ref="C5:C7"/>
    <mergeCell ref="D5:E5"/>
    <mergeCell ref="F5:G5"/>
    <mergeCell ref="H5:I5"/>
    <mergeCell ref="J5:K5"/>
    <mergeCell ref="L5:L7"/>
    <mergeCell ref="M5:M7"/>
  </mergeCells>
  <pageMargins left="0.3" right="0.2" top="0.4" bottom="0.4" header="0.3" footer="0.2"/>
  <pageSetup paperSize="9" orientation="landscape" r:id="rId1"/>
  <headerFooter differentFirst="1">
    <oddHeader>&amp;C&amp;"Times New Roman,Thường"&amp;12&amp;P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KY1_2023_NĐ81</vt:lpstr>
      <vt:lpstr>TT_NĐ81</vt:lpstr>
      <vt:lpstr>KY1_2023_NĐ81!Print_Area</vt:lpstr>
      <vt:lpstr>TT_NĐ81!Print_Area</vt:lpstr>
      <vt:lpstr>KY1_2023_NĐ81!Print_Titles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Veriton4620G</cp:lastModifiedBy>
  <cp:lastPrinted>2023-03-17T06:29:10Z</cp:lastPrinted>
  <dcterms:created xsi:type="dcterms:W3CDTF">2016-08-23T07:45:51Z</dcterms:created>
  <dcterms:modified xsi:type="dcterms:W3CDTF">2023-03-20T09:09:45Z</dcterms:modified>
</cp:coreProperties>
</file>